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_UNO\Pictures\Вебинар Алеся\Вебинар шаблоны\"/>
    </mc:Choice>
  </mc:AlternateContent>
  <xr:revisionPtr revIDLastSave="0" documentId="13_ncr:1_{29884747-D5D5-4BB3-9DD1-6F2C6CE2A599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Исходные данные" sheetId="1" r:id="rId1"/>
    <sheet name="ТЭП" sheetId="6" r:id="rId2"/>
    <sheet name="Результат расчёта" sheetId="7" r:id="rId3"/>
    <sheet name="Вертикаль" sheetId="3" r:id="rId4"/>
    <sheet name="Горизонталь поквартально" sheetId="14" r:id="rId5"/>
    <sheet name="NPV" sheetId="15" r:id="rId6"/>
    <sheet name="Вспомогательная табл помесячно" sheetId="11" r:id="rId7"/>
    <sheet name="Расчёт ставки Банка для кредита" sheetId="13" r:id="rId8"/>
    <sheet name="Флаги" sheetId="10" r:id="rId9"/>
  </sheets>
  <definedNames>
    <definedName name="_" hidden="1">#REF!</definedName>
    <definedName name="_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xlfn.BAHTTEXT" hidden="1">#NAME?</definedName>
    <definedName name="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123Graf_BChart_1A" hidden="1">#REF!</definedName>
    <definedName name="___xlfn.BAHTTEXT" hidden="1">#NAME?</definedName>
    <definedName name="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1__123Graph_AChart_1A" hidden="1">#REF!</definedName>
    <definedName name="__123Graf_AChart_1A" hidden="1">#REF!</definedName>
    <definedName name="__123Graph_AChart" hidden="1">#REF!</definedName>
    <definedName name="__123Graph_BChart" hidden="1">#REF!</definedName>
    <definedName name="__2__123Graph_BChart_1A" hidden="1">#REF!</definedName>
    <definedName name="__wrn2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_xlfn.BAHTTEXT" hidden="1">#NAME?</definedName>
    <definedName name="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1" hidden="1">#REF!</definedName>
    <definedName name="_1__123Graph_AChart_1A" hidden="1">#REF!</definedName>
    <definedName name="_123Graph_ACh" hidden="1">#REF!</definedName>
    <definedName name="_2" hidden="1">#REF!</definedName>
    <definedName name="_2__123Graph_BChart_1A" hidden="1">#REF!</definedName>
    <definedName name="_2018_VolSum">#REF!</definedName>
    <definedName name="_2018_ЦС_затраты">#REF!</definedName>
    <definedName name="_2019_VolSum">#REF!</definedName>
    <definedName name="_2019_ЦС_затраты">#REF!</definedName>
    <definedName name="_2020_VolSum">#REF!</definedName>
    <definedName name="_2020_ЦС_затраты">#REF!</definedName>
    <definedName name="_2021_VolSum">#REF!</definedName>
    <definedName name="_2021_ЦС_затраты">#REF!</definedName>
    <definedName name="_4.ОБЕСПЕЧЕНИЕ__залог__заклад">#REF!</definedName>
    <definedName name="_aje2" hidden="1">5</definedName>
    <definedName name="_Fill" hidden="1">#REF!</definedName>
    <definedName name="_FilterDatabase1" hidden="1">#REF!</definedName>
    <definedName name="_Key2" hidden="1">#REF!</definedName>
    <definedName name="_ll" hidden="1">#REF!</definedName>
    <definedName name="_old2" hidden="1">{"'Sheet1'!$A$1:$X$25"}</definedName>
    <definedName name="_Order1" hidden="1">255</definedName>
    <definedName name="_Order2" hidden="1">255</definedName>
    <definedName name="_Regression_Int" hidden="1">1</definedName>
    <definedName name="_vv" hidden="1">#REF!</definedName>
    <definedName name="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В" hidden="1">#REF!</definedName>
    <definedName name="a" hidden="1">{#N/A,#N/A,FALSE,"Aging Summary";#N/A,#N/A,FALSE,"Ratio Analysis";#N/A,#N/A,FALSE,"Test 120 Day Accts";#N/A,#N/A,FALSE,"Tickmarks"}</definedName>
    <definedName name="aa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aa" hidden="1">{#N/A,#N/A,FALSE,"Aging Summary";#N/A,#N/A,FALSE,"Ratio Analysis";#N/A,#N/A,FALSE,"Test 120 Day Accts";#N/A,#N/A,FALSE,"Tickmarks"}</definedName>
    <definedName name="aaa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essDatabase" hidden="1">"C:\Мои документы\Базовая сводная обязательств1.mdb"</definedName>
    <definedName name="ad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gr_temp" hidden="1">{"Supporting Schedules",#N/A,FALSE,"Results"}</definedName>
    <definedName name="Agr_temp_1" hidden="1">{"Supporting Schedules",#N/A,FALSE,"Results"}</definedName>
    <definedName name="aje" hidden="1">"AS2DocumentBrowse"</definedName>
    <definedName name="anscount" hidden="1">5</definedName>
    <definedName name="aq" hidden="1">{"'РП (2)'!$A$5:$S$150"}</definedName>
    <definedName name="as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S2DocOpenMode" hidden="1">"AS2DocumentEdit"</definedName>
    <definedName name="AS2DocOpenMode1" hidden="1">"AS2DocumentBrowse"</definedName>
    <definedName name="AS2HasNoAutoHeaderFooter" hidden="1">" "</definedName>
    <definedName name="AS2NamedRange" hidden="1">9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f" hidden="1">#REF!</definedName>
    <definedName name="asdfasdf" hidden="1">#REF!</definedName>
    <definedName name="b" hidden="1">{#N/A,#N/A,FALSE,"Aging Summary";#N/A,#N/A,FALSE,"Ratio Analysis";#N/A,#N/A,FALSE,"Test 120 Day Accts";#N/A,#N/A,FALSE,"Tickmarks"}</definedName>
    <definedName name="bb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ERK" hidden="1">#REF!</definedName>
    <definedName name="BG_Del" hidden="1">15</definedName>
    <definedName name="BG_Ins" hidden="1">4</definedName>
    <definedName name="BG_Mod" hidden="1">6</definedName>
    <definedName name="cash">#REF!</definedName>
    <definedName name="cf" hidden="1">{#N/A,#N/A,FALSE,"Aging Summary";#N/A,#N/A,FALSE,"Ratio Analysis";#N/A,#N/A,FALSE,"Test 120 Day Accts";#N/A,#N/A,FALSE,"Tickmarks"}</definedName>
    <definedName name="commonPlat">#REF!</definedName>
    <definedName name="Cons_temp" hidden="1">{"Supporting Schedules",#N/A,FALSE,"Results"}</definedName>
    <definedName name="CredAnother">#REF!</definedName>
    <definedName name="credRBR">#REF!</definedName>
    <definedName name="criteria">#REF!</definedName>
    <definedName name="curs">#REF!</definedName>
    <definedName name="d" hidden="1">{#N/A,#N/A,FALSE,"Aging Summary";#N/A,#N/A,FALSE,"Ratio Analysis";#N/A,#N/A,FALSE,"Test 120 Day Accts";#N/A,#N/A,FALSE,"Tickmarks"}</definedName>
    <definedName name="dasd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dd" hidden="1">{"Valuation_Common",#N/A,FALSE,"Valuation"}</definedName>
    <definedName name="ddd" hidden="1">{"Summary",#N/A,FALSE,"Valuation Summary";"Financial Statements",#N/A,FALSE,"Results";"FCF",#N/A,FALSE,"Results"}</definedName>
    <definedName name="dfa" hidden="1">#REF!</definedName>
    <definedName name="Discl" hidden="1">{"Valuation_Common",#N/A,FALSE,"Valuation"}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sf" hidden="1">{"'РП (2)'!$A$5:$S$150"}</definedName>
    <definedName name="e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ee" hidden="1">#REF!</definedName>
    <definedName name="eeee" hidden="1">{"'РП (2)'!$A$5:$S$150"}</definedName>
    <definedName name="eeeee" hidden="1">{"'Sheet1'!$A$1:$X$25"}</definedName>
    <definedName name="elman" hidden="1">#REF!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ers" hidden="1">#REF!</definedName>
    <definedName name="Excel_BuiltIn_Print_Area_1">#REF!</definedName>
    <definedName name="Excel_BuiltIn_Print_Area_10">#REF!</definedName>
    <definedName name="Excel_BuiltIn_Print_Area_2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4">#REF!</definedName>
    <definedName name="Excel_BuiltIn_Print_Area_4_1">#REF!</definedName>
    <definedName name="Excel_BuiltIn_Print_Area_5">#REF!</definedName>
    <definedName name="Excel_BuiltIn_Print_Area_5_1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7_1">#REF!</definedName>
    <definedName name="Excel_BuiltIn_Print_Area_8">#REF!</definedName>
    <definedName name="Excel_BuiltIn_Print_Area_9">#REF!</definedName>
    <definedName name="Excel_BuiltIn_Print_Titles">#REF!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" hidden="1">{"'РП (2)'!$A$5:$S$150"}</definedName>
    <definedName name="fff" hidden="1">{#N/A,#N/A,FALSE,"Aging Summary";#N/A,#N/A,FALSE,"Ratio Analysis";#N/A,#N/A,FALSE,"Test 120 Day Accts";#N/A,#N/A,FALSE,"Tickmarks"}</definedName>
    <definedName name="fffffff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fgfg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Fin" hidden="1">{"Valuation_Common",#N/A,FALSE,"Valuation"}</definedName>
    <definedName name="Finance" hidden="1">{"Valuation_Common",#N/A,FALSE,"Valuation"}</definedName>
    <definedName name="finsost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sadd" hidden="1">#REF!</definedName>
    <definedName name="FSS">#REF!</definedName>
    <definedName name="g" hidden="1">#REF!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" hidden="1">{#N/A,#N/A,FALSE,"Aging Summary";#N/A,#N/A,FALSE,"Ratio Analysis";#N/A,#N/A,FALSE,"Test 120 Day Accts";#N/A,#N/A,FALSE,"Tickmarks"}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d" hidden="1">{#N/A,#N/A,FALSE,"Aging Summary";#N/A,#N/A,FALSE,"Ratio Analysis";#N/A,#N/A,FALSE,"Test 120 Day Accts";#N/A,#N/A,FALSE,"Tickmarks"}</definedName>
    <definedName name="ghjhjkhk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h" hidden="1">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eader1" hidden="1">IF(COUNTA(#REF!)=0,0,INDEX(#REF!,MATCH(ROW(#REF!),#REF!,TRUE)))+1</definedName>
    <definedName name="hgdtgd" hidden="1">{"'РП (2)'!$A$5:$S$150"}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hh" localSheetId="5" hidden="1">Main.SAPF4Help()</definedName>
    <definedName name="hghh" localSheetId="4" hidden="1">Main.SAPF4Help()</definedName>
    <definedName name="hghh" hidden="1">Main.SAPF4Help()</definedName>
    <definedName name="hgj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hh" hidden="1">{"'РП (2)'!$A$5:$S$150"}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 hidden="1">1251</definedName>
    <definedName name="HTML_Control" hidden="1">{"'РП (2)'!$A$5:$S$150"}</definedName>
    <definedName name="HTML_Control1" hidden="1">{"'Sheet1'!$A$1:$X$25"}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PathFileMac" hidden="1">"Macintosh HD:HomePageStuff:New_Home_Page:datafile:histret.html"</definedName>
    <definedName name="HTML_Title" hidden="1">"План платежей 0699"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hjhf" hidden="1">{"'РП (2)'!$A$5:$S$150"}</definedName>
    <definedName name="iii_contr" hidden="1">{"'таб 21'!$A$1:$U$24","'таб 21'!$A$1:$U$1"}</definedName>
    <definedName name="Index2" hidden="1">{#N/A,#N/A,FALSE,"Aging Summary";#N/A,#N/A,FALSE,"Ratio Analysis";#N/A,#N/A,FALSE,"Test 120 Day Accts";#N/A,#N/A,FALSE,"Tickmarks"}</definedName>
    <definedName name="INRGR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41899.7259722222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39237.3983333333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hanged" hidden="1">#REF!</definedName>
    <definedName name="ispolz">#REF!</definedName>
    <definedName name="jfgj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jfhytbvh" hidden="1">{"'РП (2)'!$A$5:$S$150"}</definedName>
    <definedName name="jghyf" hidden="1">{"'РП (2)'!$A$5:$S$150"}</definedName>
    <definedName name="jhgytf" hidden="1">{"'РП (2)'!$A$5:$S$150"}</definedName>
    <definedName name="jhhn" hidden="1">{"'РП (2)'!$A$5:$S$150"}</definedName>
    <definedName name="jksh" hidden="1">{#N/A,#N/A,FALSE,"Aging Summary";#N/A,#N/A,FALSE,"Ratio Analysis";#N/A,#N/A,FALSE,"Test 120 Day Accts";#N/A,#N/A,FALSE,"Tickmarks"}</definedName>
    <definedName name="jmbj" hidden="1">{"'РП (2)'!$A$5:$S$150"}</definedName>
    <definedName name="k" hidden="1">#REF!</definedName>
    <definedName name="k4_1">#REF!</definedName>
    <definedName name="k4_10">#REF!</definedName>
    <definedName name="k4_11">#REF!</definedName>
    <definedName name="k4_2">#REF!</definedName>
    <definedName name="k4_3">#REF!</definedName>
    <definedName name="k4_4">#REF!</definedName>
    <definedName name="k4_5">#REF!</definedName>
    <definedName name="k4_6">#REF!</definedName>
    <definedName name="k4_7">#REF!</definedName>
    <definedName name="k4_8">#REF!</definedName>
    <definedName name="k4_9">#REF!</definedName>
    <definedName name="kBNT" hidden="1">{"'РП (2)'!$A$5:$S$150"}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j" hidden="1">{"'РП (2)'!$A$5:$S$150"}</definedName>
    <definedName name="kjhjhgfgs" hidden="1">{"'РП (2)'!$A$5:$S$150"}</definedName>
    <definedName name="kjk" hidden="1">{"'РП (2)'!$A$5:$S$150"}</definedName>
    <definedName name="kjkj" hidden="1">{"'РП (2)'!$A$5:$S$150"}</definedName>
    <definedName name="kk">#REF!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OD">#REF!</definedName>
    <definedName name="ktzuk" hidden="1">{#N/A,#N/A,FALSE,"Aging Summary";#N/A,#N/A,FALSE,"Ratio Analysis";#N/A,#N/A,FALSE,"Test 120 Day Accts";#N/A,#N/A,FALSE,"Tickmarks"}</definedName>
    <definedName name="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f" hidden="1">#REF!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mcount" hidden="1">1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juba" hidden="1">#REF!</definedName>
    <definedName name="lkj" hidden="1">{#N/A,#N/A,FALSE,"Aging Summary";#N/A,#N/A,FALSE,"Ratio Analysis";#N/A,#N/A,FALSE,"Test 120 Day Accts";#N/A,#N/A,FALSE,"Tickmarks"}</definedName>
    <definedName name="lkjhgfd" hidden="1">{"'РП (2)'!$A$5:$S$150"}</definedName>
    <definedName name="lkjhug" hidden="1">{"'РП (2)'!$A$5:$S$150"}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CL_sheet_inc" hidden="1">{"'Sheet1'!$A$1:$X$25"}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ame">#REF!</definedName>
    <definedName name="nbbxx" hidden="1">{"'РП (2)'!$A$5:$S$150"}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name" hidden="1">{#N/A,#N/A,TRUE,"Assumptions";#N/A,#N/A,TRUE,"Op Projection";#N/A,#N/A,TRUE,"Capital";#N/A,#N/A,TRUE,"Income";#N/A,#N/A,TRUE,"Balance";#N/A,#N/A,TRUE,"Sources&amp;Uses"}</definedName>
    <definedName name="nnb" hidden="1">{"'РП (2)'!$A$5:$S$150"}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B_SAP" localSheetId="5" hidden="1">Main.SAPF4Help()</definedName>
    <definedName name="OB_SAP" localSheetId="4" hidden="1">Main.SAPF4Help()</definedName>
    <definedName name="OB_SAP" hidden="1">Main.SAPF4Help()</definedName>
    <definedName name="oiuytrel" hidden="1">{"'РП (2)'!$A$5:$S$150"}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rosr">#REF!</definedName>
    <definedName name="pureACT">#REF!</definedName>
    <definedName name="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">#REF!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we" hidden="1">#REF!</definedName>
    <definedName name="qww" hidden="1">#REF!</definedName>
    <definedName name="rate">#REF!</definedName>
    <definedName name="rentab">#REF!</definedName>
    <definedName name="result">#REF!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r">#REF!</definedName>
    <definedName name="rrr" hidden="1">{"'РП (2)'!$A$5:$S$150"}</definedName>
    <definedName name="SAPBEXrevision" hidden="1">1</definedName>
    <definedName name="SAPBEXsysID" hidden="1">"BW4"</definedName>
    <definedName name="SAPBEXwbID" hidden="1">"3Z7VXHVJDTKGEPS6D6J7XJWH9"</definedName>
    <definedName name="SAPFuncF4Help" localSheetId="5" hidden="1">Main.SAPF4Help()</definedName>
    <definedName name="SAPFuncF4Help" localSheetId="4" hidden="1">Main.SAPF4Help()</definedName>
    <definedName name="SAPFuncF4Help" hidden="1">Main.SAPF4Help()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encount" hidden="1">2</definedName>
    <definedName name="SkoringBall" hidden="1">#REF!</definedName>
    <definedName name="SkoringCalcVersion" hidden="1">#REF!</definedName>
    <definedName name="sr" hidden="1">#REF!</definedName>
    <definedName name="ss" hidden="1">#REF!</definedName>
    <definedName name="ssudaRestr">#REF!</definedName>
    <definedName name="ssw" hidden="1">{"'РП (2)'!$A$5:$S$150"}</definedName>
    <definedName name="stopper">#REF!</definedName>
    <definedName name="summary2" hidden="1">{#N/A,#N/A,FALSE,"Aging Summary";#N/A,#N/A,FALSE,"Ratio Analysis";#N/A,#N/A,FALSE,"Test 120 Day Accts";#N/A,#N/A,FALSE,"Tickmarks"}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anya" hidden="1">{#N/A,#N/A,FALSE,"Aging Summary";#N/A,#N/A,FALSE,"Ratio Analysis";#N/A,#N/A,FALSE,"Test 120 Day Accts";#N/A,#N/A,FALSE,"Tickmarks"}</definedName>
    <definedName name="Taxes" hidden="1">{"Supporting Schedules",#N/A,FALSE,"Results"}</definedName>
    <definedName name="temp" hidden="1">{"Supporting Schedules",#N/A,FALSE,"Results"}</definedName>
    <definedName name="tertw" hidden="1">{#N/A,#N/A,FALSE,"Aging Summary";#N/A,#N/A,FALSE,"Ratio Analysis";#N/A,#N/A,FALSE,"Test 120 Day Accts";#N/A,#N/A,FALSE,"Tickmarks"}</definedName>
    <definedName name="test1" hidden="1">{#N/A,#N/A,FALSE,"Umsatz";#N/A,#N/A,FALSE,"Base V.02";#N/A,#N/A,FALSE,"Charts"}</definedName>
    <definedName name="TextRefCopyRangeCount" hidden="1">1</definedName>
    <definedName name="Tikmark" hidden="1">7</definedName>
    <definedName name="Total_VolSum">#REF!</definedName>
    <definedName name="Total_ЦС_затраты">#REF!</definedName>
    <definedName name="Unit">#REF!</definedName>
    <definedName name="uyg" hidden="1">{"'РП (2)'!$A$5:$S$150"}</definedName>
    <definedName name="uytrewq" hidden="1">{"'РП (2)'!$A$5:$S$150"}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jgf" hidden="1">{"'РП (2)'!$A$5:$S$150"}</definedName>
    <definedName name="vur" hidden="1">#REF!</definedName>
    <definedName name="vural" hidden="1">#REF!</definedName>
    <definedName name="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aitPlease" hidden="1">#REF!</definedName>
    <definedName name="wef" hidden="1">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ork_days">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 hidden="1">{"glc1",#N/A,FALSE,"GLC";"glc2",#N/A,FALSE,"GLC";"glc3",#N/A,FALSE,"GLC";"glc4",#N/A,FALSE,"GLC";"glc5",#N/A,FALSE,"GLC"}</definedName>
    <definedName name="wrn.1." hidden="1">{#N/A,#N/A,FALSE,"Расчет вспомогательных"}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BPlan." hidden="1">{#N/A,#N/A,FALSE,"F_Plan";#N/A,#N/A,FALSE,"Parameter"}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Manpower.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opex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opex._.latest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int_All." hidden="1">{"Summary",#N/A,FALSE,"Valuation Summary";"Financial Statements",#N/A,FALSE,"Results";"FCF",#N/A,FALSE,"Results"}</definedName>
    <definedName name="wrn.Print_All_S2" hidden="1">{"Summary",#N/A,FALSE,"Valuation Summary";"Financial Statements",#N/A,FALSE,"Results";"FCF",#N/A,FALSE,"Results"}</definedName>
    <definedName name="wrn.Print_FCF." hidden="1">{"FCF",#N/A,FALSE,"Results"}</definedName>
    <definedName name="wrn.Print_FCF_S2" hidden="1">{"FCF",#N/A,FALSE,"Results"}</definedName>
    <definedName name="wrn.Print_Financials." hidden="1">{"Financial Statements",#N/A,FALSE,"Results"}</definedName>
    <definedName name="wrn.Print_Financials_S2" hidden="1">{"Financial Statements",#N/A,FALSE,"Results"}</definedName>
    <definedName name="wrn.Print_Summary." hidden="1">{"Summary",#N/A,FALSE,"Valuation Summary"}</definedName>
    <definedName name="wrn.Print_Summary_S2" hidden="1">{"Summary",#N/A,FALSE,"Valuation Summary"}</definedName>
    <definedName name="wrn.Radio." hidden="1">{#N/A,#N/A,FALSE,"Virgin Flightdeck"}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Summary.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wrn.SVERKA.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test." hidden="1">{"Valuation_Common",#N/A,FALSE,"Valuation"}</definedName>
    <definedName name="wrn.Umsatz." hidden="1">{#N/A,#N/A,FALSE,"Umsatz";#N/A,#N/A,FALSE,"Base V.02";#N/A,#N/A,FALSE,"Charts"}</definedName>
    <definedName name="wrn.xrates." hidden="1">{#N/A,#N/A,FALSE,"1996";#N/A,#N/A,FALSE,"1995";#N/A,#N/A,FALSE,"1994"}</definedName>
    <definedName name="wrn.Виробництво._.11._.міс." hidden="1">{#N/A,#N/A,TRUE,"попередні"}</definedName>
    <definedName name="wrn.ку." hidden="1">{#N/A,#N/A,TRUE,"Лист2"}</definedName>
    <definedName name="wrn.Потери.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rn.Сравнение._.с._.отраслями." hidden="1">{#N/A,#N/A,TRUE,"Лист1";#N/A,#N/A,TRUE,"Лист2";#N/A,#N/A,TRUE,"Лист3"}</definedName>
    <definedName name="ws" hidden="1">{#N/A,#N/A,FALSE,"Aging Summary";#N/A,#N/A,FALSE,"Ratio Analysis";#N/A,#N/A,FALSE,"Test 120 Day Accts";#N/A,#N/A,FALSE,"Tickmarks"}</definedName>
    <definedName name="wtre" hidden="1">{#N/A,#N/A,FALSE,"Aging Summary";#N/A,#N/A,FALSE,"Ratio Analysis";#N/A,#N/A,FALSE,"Test 120 Day Accts";#N/A,#N/A,FALSE,"Tickmarks"}</definedName>
    <definedName name="wwww" hidden="1">{"'Sheet1'!$A$1:$X$25"}</definedName>
    <definedName name="XLRPARAMS_DBeg" hidden="1">#REF!</definedName>
    <definedName name="XLRPARAMS_DEnd" hidden="1">#REF!</definedName>
    <definedName name="XREF_COLUMN_2" hidden="1">#REF!</definedName>
    <definedName name="XREF_COLUMN_5" hidden="1">#REF!</definedName>
    <definedName name="XRefActiveRow" hidden="1">#REF!</definedName>
    <definedName name="XRefColumnsCount" hidden="1">1</definedName>
    <definedName name="XRefCopy10Row" hidden="1">#REF!</definedName>
    <definedName name="XRefCopy12Row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4Row" hidden="1">#REF!</definedName>
    <definedName name="XRefCopy5Row" hidden="1">#REF!</definedName>
    <definedName name="XRefCopy6Row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2</definedName>
    <definedName name="XRefPaste1" hidden="1">#REF!</definedName>
    <definedName name="XRefPaste10Row" hidden="1">#REF!</definedName>
    <definedName name="XRefPaste11Row" hidden="1">#REF!</definedName>
    <definedName name="XRefPaste12Row" hidden="1">#REF!</definedName>
    <definedName name="XRefPaste13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Row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Row" hidden="1">#REF!</definedName>
    <definedName name="XRefPaste6Row" hidden="1">#REF!</definedName>
    <definedName name="XRefPaste7Row" hidden="1">#REF!</definedName>
    <definedName name="XRefPaste8Row" hidden="1">#REF!</definedName>
    <definedName name="XRefPaste9Row" hidden="1">#REF!</definedName>
    <definedName name="XRefPasteRangeCount" hidden="1">1</definedName>
    <definedName name="xsds" hidden="1">{"Summary",#N/A,FALSE,"Valuation Summary";"Financial Statements",#N/A,FALSE,"Results";"FCF",#N/A,FALSE,"Results"}</definedName>
    <definedName name="yas" hidden="1">#REF!</definedName>
    <definedName name="yasin" hidden="1">#REF!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1C3AD0CD_BF0C_4C4E_9071_158A2F5215E2_.wvu.Rows" hidden="1">#REF!,#REF!,#REF!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2CC9EAF0_AAF6_11D4_B10F_0050042A63D7_.wvu.PrintTitles" hidden="1">#REF!</definedName>
    <definedName name="Z_30FEE15E_D26F_11D4_A6F7_00508B6A7686_.wvu.FilterData" hidden="1">#REF!</definedName>
    <definedName name="Z_30FEE15E_D26F_11D4_A6F7_00508B6A7686_.wvu.PrintArea" hidden="1">#REF!</definedName>
    <definedName name="Z_30FEE15E_D26F_11D4_A6F7_00508B6A7686_.wvu.PrintTitles" hidden="1">#REF!</definedName>
    <definedName name="Z_30FEE15E_D26F_11D4_A6F7_00508B6A7686_.wvu.Rows" hidden="1">#REF!</definedName>
    <definedName name="Z_4C487ED1_AD6B_11D4_8367_0050042B3EC8_.wvu.PrintTitles" hidden="1">#REF!</definedName>
    <definedName name="Z_4C487ED1_AD6B_11D4_8367_0050042B3EC8_.wvu.Rows" hidden="1">#REF!,#REF!,#REF!,#REF!,#REF!,#REF!,#REF!,#REF!,#REF!,#REF!,#REF!,#REF!,#REF!,#REF!,#REF!,#REF!,#REF!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5BEEB401_9B72_11D4_8354_0050042B3EC8_.wvu.Cols" hidden="1">#REF!</definedName>
    <definedName name="Z_5BEEB401_9B72_11D4_8354_0050042B3EC8_.wvu.PrintArea" hidden="1">#REF!</definedName>
    <definedName name="Z_61040ED0_7AD6_11D2_B35C_02608CAC8430_.wvu.PrintTitles" hidden="1">#REF!</definedName>
    <definedName name="Z_6307DFB2_850A_11D2_BBED_000001011B8F_.wvu.PrintArea" hidden="1">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9673D06C_8E2D_4E41_BE89_13756C9C3BAE_.wvu.PrintArea" hidden="1">#REF!</definedName>
    <definedName name="Z_9F4E9141_41FC_4B2C_AC1F_EC647474A564_.wvu.PrintArea" hidden="1">#REF!</definedName>
    <definedName name="Z_9F4E9141_41FC_4B2C_AC1F_EC647474A564_.wvu.Rows" hidden="1">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B45FFAE_19AD_47F2_A68A_497CFA02F912_.wvu.Rows" hidden="1">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B6EBA059_280B_4A6E_BA3E_AA849CF278A3_.wvu.PrintArea" hidden="1">#REF!</definedName>
    <definedName name="Z_B6EBA059_280B_4A6E_BA3E_AA849CF278A3_.wvu.Rows" hidden="1">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Z_E5501061_AD96_11D4_8017_0050042B95CA_.wvu.Rows" hidden="1">#REF!,#REF!,#REF!,#REF!,#REF!,#REF!,#REF!,#REF!,#REF!,#REF!,#REF!,#REF!,#REF!,#REF!,#REF!,#REF!</definedName>
    <definedName name="Zivk" hidden="1">#REF!</definedName>
    <definedName name="zzz" hidden="1">{"FCF",#N/A,FALSE,"Results"}</definedName>
    <definedName name="а" hidden="1">#REF!</definedName>
    <definedName name="аа" hidden="1">{"Valuation_Common",#N/A,FALSE,"Valuation"}</definedName>
    <definedName name="ааа" hidden="1">{#N/A,#N/A,FALSE,"Aging Summary";#N/A,#N/A,FALSE,"Ratio Analysis";#N/A,#N/A,FALSE,"Test 120 Day Accts";#N/A,#N/A,FALSE,"Tickmarks"}</definedName>
    <definedName name="ааааа" hidden="1">#REF!</definedName>
    <definedName name="ааппп" hidden="1">{"Valuation_Common",#N/A,FALSE,"Valuation"}</definedName>
    <definedName name="Авг_2019_VolSum">#REF!</definedName>
    <definedName name="Авг_2019_ЦС_затраты">#REF!</definedName>
    <definedName name="Авг_2020_VolSum">#REF!</definedName>
    <definedName name="Авг_2020_ЦС_затраты">#REF!</definedName>
    <definedName name="авг03гр">#REF!</definedName>
    <definedName name="авг03руб.">#REF!</definedName>
    <definedName name="авг03у.е.">#REF!</definedName>
    <definedName name="авг04гр">#REF!</definedName>
    <definedName name="авг04руб">#REF!</definedName>
    <definedName name="авг04у.е.">#REF!</definedName>
    <definedName name="АВГГ03ГР">#REF!</definedName>
    <definedName name="авепо" hidden="1">{"Valuation_Common",#N/A,FALSE,"Valuation"}</definedName>
    <definedName name="авпавпа" hidden="1">{"'РП (2)'!$A$5:$S$150"}</definedName>
    <definedName name="Авто1">#REF!</definedName>
    <definedName name="Авто2">#REF!</definedName>
    <definedName name="Актив1">#REF!</definedName>
    <definedName name="Актив2">#REF!</definedName>
    <definedName name="аппрр" hidden="1">{"Valuation_Common",#N/A,FALSE,"Valuation"}</definedName>
    <definedName name="Апр_2020_VolSum">#REF!</definedName>
    <definedName name="Апр_2020_ЦС_затраты">#REF!</definedName>
    <definedName name="апр03гр">#REF!</definedName>
    <definedName name="апр03руб.">#REF!</definedName>
    <definedName name="апр03у.е.">#REF!</definedName>
    <definedName name="апр04гр">#REF!</definedName>
    <definedName name="апр04руб.">#REF!</definedName>
    <definedName name="апр04у.е.">#REF!</definedName>
    <definedName name="АрматураСрВзЦена">#REF!</definedName>
    <definedName name="бакс">#REF!</definedName>
    <definedName name="бдолпи" hidden="1">{"'РП (2)'!$A$5:$S$150"}</definedName>
    <definedName name="бдс_завод" hidden="1">{"'РП (2)'!$A$5:$S$150"}</definedName>
    <definedName name="БетонЦена">#REF!</definedName>
    <definedName name="бог.физ.долг">#REF!</definedName>
    <definedName name="бог.юр.долг">#REF!</definedName>
    <definedName name="богфиздолг">#REF!</definedName>
    <definedName name="богюрдолг">#REF!</definedName>
    <definedName name="борт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ртрвпауфц4" hidden="1">{"'РП (2)'!$A$5:$S$150"}</definedName>
    <definedName name="бьтимсч" hidden="1">{"'РП (2)'!$A$5:$S$150"}</definedName>
    <definedName name="бьторп" hidden="1">{"'РП (2)'!$A$5:$S$150"}</definedName>
    <definedName name="вано" hidden="1">{#N/A,#N/A,FALSE,"Расчет вспомогательных"}</definedName>
    <definedName name="вапвапва" hidden="1">{"'РП (2)'!$A$5:$S$150"}</definedName>
    <definedName name="вапр" hidden="1">{#N/A,#N/A,FALSE,"Расчет вспомогательных"}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кен" hidden="1">{"'РП (2)'!$A$5:$S$150"}</definedName>
    <definedName name="вкрер" hidden="1">{#N/A,#N/A,FALSE,"Расчет вспомогательных"}</definedName>
    <definedName name="вла" hidden="1">{#N/A,#N/A,FALSE,"Aging Summary";#N/A,#N/A,FALSE,"Ratio Analysis";#N/A,#N/A,FALSE,"Test 120 Day Accts";#N/A,#N/A,FALSE,"Tickmarks"}</definedName>
    <definedName name="вс" hidden="1">{#N/A,#N/A,FALSE,"Aging Summary";#N/A,#N/A,FALSE,"Ratio Analysis";#N/A,#N/A,FALSE,"Test 120 Day Accts";#N/A,#N/A,FALSE,"Tickmarks"}</definedName>
    <definedName name="ВсегоЗадолженности1">#REF!</definedName>
    <definedName name="ВсегоЗадолженности2">#REF!</definedName>
    <definedName name="вуув" hidden="1">{#N/A,#N/A,TRUE,"Лист1";#N/A,#N/A,TRUE,"Лист2";#N/A,#N/A,TRUE,"Лист3"}</definedName>
    <definedName name="ВЫапвап" hidden="1">{"'РП (2)'!$A$5:$S$150"}</definedName>
    <definedName name="г" hidden="1">{"'РП (2)'!$A$5:$S$150"}</definedName>
    <definedName name="ГенПодрядчик">#REF!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г" hidden="1">{"'РП (2)'!$A$5:$S$150"}</definedName>
    <definedName name="д" hidden="1">#REF!</definedName>
    <definedName name="дгонеап" hidden="1">{"'РП (2)'!$A$5:$S$150"}</definedName>
    <definedName name="ддддддддд" hidden="1">{"Valuation_Common",#N/A,FALSE,"Valuation"}</definedName>
    <definedName name="ДДС" hidden="1">#REF!</definedName>
    <definedName name="Дек_2019_VolSum">#REF!</definedName>
    <definedName name="Дек_2019_ЦС_затраты">#REF!</definedName>
    <definedName name="дек03гр">#REF!</definedName>
    <definedName name="дек03руб.">#REF!</definedName>
    <definedName name="дек03у.е.">#REF!</definedName>
    <definedName name="дек04гр">#REF!</definedName>
    <definedName name="дек04руб">#REF!</definedName>
    <definedName name="дек04у.е.">#REF!</definedName>
    <definedName name="дело" hidden="1">{"'РП (2)'!$A$5:$S$150"}</definedName>
    <definedName name="ден.поступления">#REF!</definedName>
    <definedName name="длл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длогне" hidden="1">{"'РП (2)'!$A$5:$S$150"}</definedName>
    <definedName name="длогнпе" hidden="1">{"'РП (2)'!$A$5:$S$150"}</definedName>
    <definedName name="длор" hidden="1">{"'РП (2)'!$A$5:$S$150"}</definedName>
    <definedName name="длорп" hidden="1">{"'РП (2)'!$A$5:$S$150"}</definedName>
    <definedName name="длорпавые" hidden="1">{"'РП (2)'!$A$5:$S$150"}</definedName>
    <definedName name="длорпн" hidden="1">{"'РП (2)'!$A$5:$S$150"}</definedName>
    <definedName name="долг.общ.от.нач.">#REF!</definedName>
    <definedName name="долг.ст.б.">#REF!</definedName>
    <definedName name="долгпосданным">#REF!</definedName>
    <definedName name="долгсдав.тек.году">#REF!</definedName>
    <definedName name="долгсослед.года">#REF!</definedName>
    <definedName name="долл">#REF!</definedName>
    <definedName name="ДоляОферты">#REF!</definedName>
    <definedName name="допкоды">#REF!</definedName>
    <definedName name="ДоходВсегоПлан">#REF!</definedName>
    <definedName name="ДоходВсегоФакт">#REF!</definedName>
    <definedName name="доходы1">#REF!</definedName>
    <definedName name="доходы2">#REF!</definedName>
    <definedName name="е" hidden="1">{"'РП (2)'!$A$5:$S$150"}</definedName>
    <definedName name="ёбс">#REF!</definedName>
    <definedName name="епр" hidden="1">#REF!</definedName>
    <definedName name="ж" hidden="1">#REF!</definedName>
    <definedName name="жфдылвоваипма" hidden="1">{"'РП (2)'!$A$5:$S$150"}</definedName>
    <definedName name="жфдылвровафаьытиаодвагпл" hidden="1">{"'РП (2)'!$A$5:$S$150"}</definedName>
    <definedName name="Займ">#REF!</definedName>
    <definedName name="Заказчик">#REF!</definedName>
    <definedName name="Застройщик">#REF!</definedName>
    <definedName name="ииии" hidden="1">{"'РП (2)'!$A$5:$S$150"}</definedName>
    <definedName name="ИКон">#REF!</definedName>
    <definedName name="имився" hidden="1">{"'РП (2)'!$A$5:$S$150"}</definedName>
    <definedName name="Имя" hidden="1">{#N/A,#N/A,TRUE,"Лист1";#N/A,#N/A,TRUE,"Лист2";#N/A,#N/A,TRUE,"Лист3"}</definedName>
    <definedName name="ИНач">#REF!</definedName>
    <definedName name="индцкавг98" hidden="1">{#N/A,#N/A,TRUE,"Лист1";#N/A,#N/A,TRUE,"Лист2";#N/A,#N/A,TRUE,"Лист3"}</definedName>
    <definedName name="Инфл">#REF!</definedName>
    <definedName name="исп" hidden="1">{"'РП (2)'!$A$5:$S$150"}</definedName>
    <definedName name="исп06" hidden="1">{"'РП (2)'!$A$5:$S$150"}</definedName>
    <definedName name="исп062" hidden="1">{"'РП (2)'!$A$5:$S$150"}</definedName>
    <definedName name="итог03гр">#REF!</definedName>
    <definedName name="итог03руб.">#REF!</definedName>
    <definedName name="итог03у.е.">#REF!</definedName>
    <definedName name="итог04гр">#REF!</definedName>
    <definedName name="итог04руб">#REF!</definedName>
    <definedName name="итог04у.е.">#REF!</definedName>
    <definedName name="июл03гр">#REF!</definedName>
    <definedName name="июл03у.е.">#REF!</definedName>
    <definedName name="июл04гр">#REF!</definedName>
    <definedName name="июл04руб">#REF!</definedName>
    <definedName name="июл04у.е.">#REF!</definedName>
    <definedName name="июлбиюнь" hidden="1">{"'РП (2)'!$A$5:$S$150"}</definedName>
    <definedName name="июль" hidden="1">{"'РП (2)'!$A$5:$S$150"}</definedName>
    <definedName name="Июль_2019_VolSum">#REF!</definedName>
    <definedName name="Июль_2019_ЦС_затраты">#REF!</definedName>
    <definedName name="Июль_2020_VolSum">#REF!</definedName>
    <definedName name="Июль_2020_ЦС_затраты">#REF!</definedName>
    <definedName name="июль03руб.">#REF!</definedName>
    <definedName name="июн03гр">#REF!</definedName>
    <definedName name="июн03руб.">#REF!</definedName>
    <definedName name="июн03у.е.">#REF!</definedName>
    <definedName name="июн04гр">#REF!</definedName>
    <definedName name="июн04руб">#REF!</definedName>
    <definedName name="июн04у.е.">#REF!</definedName>
    <definedName name="Июнь_2019_VolSum">#REF!</definedName>
    <definedName name="Июнь_2019_ЦС_затраты">#REF!</definedName>
    <definedName name="Июнь_2020_VolSum">#REF!</definedName>
    <definedName name="Июнь_2020_ЦС_затраты">#REF!</definedName>
    <definedName name="й" hidden="1">{"'РП (2)'!$A$5:$S$150"}</definedName>
    <definedName name="й23ц" hidden="1">{"'РП (2)'!$A$5:$S$150"}</definedName>
    <definedName name="й3" hidden="1">{"'РП (2)'!$A$5:$S$150"}</definedName>
    <definedName name="йййй">#REF!</definedName>
    <definedName name="йц" hidden="1">{"'РП (2)'!$A$5:$S$150"}</definedName>
    <definedName name="йцавйа" hidden="1">{"'РП (2)'!$A$5:$S$150"}</definedName>
    <definedName name="йцу" hidden="1">{"'РП (2)'!$A$5:$S$150"}</definedName>
    <definedName name="йцуцуцу" hidden="1">{"'РП (2)'!$A$5:$S$150"}</definedName>
    <definedName name="к" hidden="1">{"'РП (2)'!$A$5:$S$150"}</definedName>
    <definedName name="каск5.физ.долг">#REF!</definedName>
    <definedName name="каск5.юр.долг">#REF!</definedName>
    <definedName name="кееннгш" hidden="1">{"'РП (2)'!$A$5:$S$150"}</definedName>
    <definedName name="кеппппппппппп" hidden="1">{#N/A,#N/A,TRUE,"Лист1";#N/A,#N/A,TRUE,"Лист2";#N/A,#N/A,TRUE,"Лист3"}</definedName>
    <definedName name="ккм" hidden="1">#REF!</definedName>
    <definedName name="коды">#REF!</definedName>
    <definedName name="кол.ст.">#REF!</definedName>
    <definedName name="копия2" hidden="1">{#N/A,#N/A,FALSE,"Aging Summary";#N/A,#N/A,FALSE,"Ratio Analysis";#N/A,#N/A,FALSE,"Test 120 Day Accts";#N/A,#N/A,FALSE,"Tickmarks"}</definedName>
    <definedName name="Корп">#REF!</definedName>
    <definedName name="корп4.физ.долг">#REF!</definedName>
    <definedName name="корп4.юр.долг">#REF!</definedName>
    <definedName name="Кредит">#REF!</definedName>
    <definedName name="КредитВыручка1">#REF!</definedName>
    <definedName name="КредитВыручка2">#REF!</definedName>
    <definedName name="Кредиторка1">#REF!</definedName>
    <definedName name="Кредиторка2">#REF!</definedName>
    <definedName name="КредитСК1">#REF!</definedName>
    <definedName name="КредитСК2">#REF!</definedName>
    <definedName name="куку" hidden="1">{"'РП (2)'!$A$5:$S$150"}</definedName>
    <definedName name="курсдолл">#REF!</definedName>
    <definedName name="курсЦБ">#REF!</definedName>
    <definedName name="КЭШ" hidden="1">{#N/A,#N/A,FALSE,"Расчет вспомогательных"}</definedName>
    <definedName name="лао" hidden="1">{#N/A,#N/A,FALSE,"Virgin Flightdeck"}</definedName>
    <definedName name="лаопнре" hidden="1">{"'РП (2)'!$A$5:$S$150"}</definedName>
    <definedName name="лист" hidden="1">{"Valuation_Common",#N/A,FALSE,"Valuation"}</definedName>
    <definedName name="лист89" hidden="1">{#N/A,#N/A,FALSE,"Virgin Flightdeck"}</definedName>
    <definedName name="лллллллллллл" hidden="1">{"Valuation_Common",#N/A,FALSE,"Valuation"}</definedName>
    <definedName name="лопа" hidden="1">{#N/A,#N/A,FALSE,"Расчет вспомогательных"}</definedName>
    <definedName name="лопнав" hidden="1">{"'РП (2)'!$A$5:$S$150"}</definedName>
    <definedName name="лорп" hidden="1">{"'РП (2)'!$A$5:$S$150"}</definedName>
    <definedName name="лорпа" hidden="1">{"'РП (2)'!$A$5:$S$150"}</definedName>
    <definedName name="лпопге" hidden="1">{"'РП (2)'!$A$5:$S$150"}</definedName>
    <definedName name="лропг" hidden="1">{"'РП (2)'!$A$5:$S$150"}</definedName>
    <definedName name="люрпывпу" hidden="1">{"'РП (2)'!$A$5:$S$150"}</definedName>
    <definedName name="Май_2020_VolSum">#REF!</definedName>
    <definedName name="Май_2020_ЦС_затраты">#REF!</definedName>
    <definedName name="май03гр">#REF!</definedName>
    <definedName name="май03руб.">#REF!</definedName>
    <definedName name="май03у.е.">#REF!</definedName>
    <definedName name="май04гр">#REF!</definedName>
    <definedName name="май04руб.">#REF!</definedName>
    <definedName name="май04у.е.">#REF!</definedName>
    <definedName name="МАКСА">#REF!</definedName>
    <definedName name="Мар_2020_VolSum">#REF!</definedName>
    <definedName name="Мар_2020_ЦС_затраты">#REF!</definedName>
    <definedName name="мар03гр">#REF!</definedName>
    <definedName name="мар03руб.">#REF!</definedName>
    <definedName name="мар03у.е.">#REF!</definedName>
    <definedName name="март04гр">#REF!</definedName>
    <definedName name="март04руб.">#REF!</definedName>
    <definedName name="март04у.е.">#REF!</definedName>
    <definedName name="Масштаб">#REF!</definedName>
    <definedName name="Матрица" hidden="1">{"'РП (2)'!$A$5:$S$150"}</definedName>
    <definedName name="мес">#REF!</definedName>
    <definedName name="моде">#REF!</definedName>
    <definedName name="модель">#REF!</definedName>
    <definedName name="моцарт" hidden="1">{"'РП (2)'!$A$5:$S$150"}</definedName>
    <definedName name="н" hidden="1">{"'РП (2)'!$A$5:$S$150"}</definedName>
    <definedName name="НаимДО">#REF!</definedName>
    <definedName name="Нал1">#REF!</definedName>
    <definedName name="Нал2">#REF!</definedName>
    <definedName name="Наличными1">#REF!</definedName>
    <definedName name="Наличными2">#REF!</definedName>
    <definedName name="НалНДС">#REF!</definedName>
    <definedName name="НалПриб">#REF!</definedName>
    <definedName name="нам" hidden="1">{#N/A,#N/A,FALSE,"Virgin Flightdeck"}</definedName>
    <definedName name="нам2" hidden="1">{#N/A,#N/A,FALSE,"Virgin Flightdeck"}</definedName>
    <definedName name="настя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аташа" hidden="1">{"'РП (2)'!$A$5:$S$150"}</definedName>
    <definedName name="начало_2">#REF!</definedName>
    <definedName name="начало_3">#REF!</definedName>
    <definedName name="начало_4">#REF!</definedName>
    <definedName name="начало_5">#REF!</definedName>
    <definedName name="начало_6">#REF!</definedName>
    <definedName name="начало_7">#REF!</definedName>
    <definedName name="начало_8">#REF!</definedName>
    <definedName name="начало_9">#REF!</definedName>
    <definedName name="наш10" hidden="1">{"'РП (2)'!$A$5:$S$150"}</definedName>
    <definedName name="наш5" hidden="1">{"'РП (2)'!$A$5:$S$150"}</definedName>
    <definedName name="нгкг" hidden="1">{#N/A,#N/A,FALSE,"Расчет вспомогательных"}</definedName>
    <definedName name="НД">#REF!</definedName>
    <definedName name="НДС">#REF!</definedName>
    <definedName name="Недвижимость1">#REF!</definedName>
    <definedName name="Недвижимость2">#REF!</definedName>
    <definedName name="нек" hidden="1">{"'РП (2)'!$A$5:$S$150"}</definedName>
    <definedName name="некуцй" hidden="1">{"'РП (2)'!$A$5:$S$150"}</definedName>
    <definedName name="нет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1" hidden="1">{"'РП (2)'!$A$5:$S$150"}</definedName>
    <definedName name="нет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3" hidden="1">{"'РП (2)'!$A$5:$S$150"}</definedName>
    <definedName name="нет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3" hidden="1">{"'РП (2)'!$A$5:$S$150"}</definedName>
    <definedName name="нет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5" hidden="1">{"'РП (2)'!$A$5:$S$150"}</definedName>
    <definedName name="нет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оминал">#REF!</definedName>
    <definedName name="Ноя_2019_VolSum">#REF!</definedName>
    <definedName name="Ноя_2019_ЦС_затраты">#REF!</definedName>
    <definedName name="нояб03гр">#REF!</definedName>
    <definedName name="нояб03руб.">#REF!</definedName>
    <definedName name="нояб03у.е.">#REF!</definedName>
    <definedName name="нояб04гр">#REF!</definedName>
    <definedName name="нояб04руб">#REF!</definedName>
    <definedName name="нояб04у.е.">#REF!</definedName>
    <definedName name="о" hidden="1">{"'РП (2)'!$A$5:$S$150"}</definedName>
    <definedName name="оарнкеим" hidden="1">{"'РП (2)'!$A$5:$S$150"}</definedName>
    <definedName name="ОбКонв">#REF!</definedName>
    <definedName name="_xlnm.Print_Area" localSheetId="5">NPV!$A$1:$E$7</definedName>
    <definedName name="_xlnm.Print_Area" localSheetId="3">Вертикаль!$A$1:$E$26</definedName>
    <definedName name="_xlnm.Print_Area" localSheetId="6">'Вспомогательная табл помесячно'!$A$1:$E$26</definedName>
    <definedName name="_xlnm.Print_Area" localSheetId="4">'Горизонталь поквартально'!$A$1:$E$26</definedName>
    <definedName name="_xlnm.Print_Area" localSheetId="8">Флаги!$A$1:$E$21</definedName>
    <definedName name="_xlnm.Print_Area">#REF!</definedName>
    <definedName name="Оборот">#REF!</definedName>
    <definedName name="ОбОф">#REF!</definedName>
    <definedName name="ОбФин">#REF!</definedName>
    <definedName name="общ.ожид.встр.у.е.">#REF!</definedName>
    <definedName name="общ.пл.встр.">#REF!</definedName>
    <definedName name="Объемы" hidden="1">#REF!</definedName>
    <definedName name="од" hidden="1">{"Valuation_Common",#N/A,FALSE,"Valuation"}</definedName>
    <definedName name="ожид.закл.встр.у.е.">#REF!</definedName>
    <definedName name="ожид.незакл.встр.">#REF!</definedName>
    <definedName name="ожид.незакл.встр.у.е.">#REF!</definedName>
    <definedName name="ожид.непрод.встр.">#REF!</definedName>
    <definedName name="Окт_2019_VolSum">#REF!</definedName>
    <definedName name="Окт_2019_ЦС_затраты">#REF!</definedName>
    <definedName name="окт03гр">#REF!</definedName>
    <definedName name="окт03руб.">#REF!</definedName>
    <definedName name="окт03у.е.">#REF!</definedName>
    <definedName name="окт04гр">#REF!</definedName>
    <definedName name="окт04руб">#REF!</definedName>
    <definedName name="окт04у.е.">#REF!</definedName>
    <definedName name="олдж" hidden="1">{"Valuation_Common",#N/A,FALSE,"Valuation"}</definedName>
    <definedName name="олпрв" hidden="1">{"'РП (2)'!$A$5:$S$150"}</definedName>
    <definedName name="онраео" hidden="1">{"'РП (2)'!$A$5:$S$150"}</definedName>
    <definedName name="ооо" hidden="1">{"'РП (2)'!$A$5:$S$150"}</definedName>
    <definedName name="оплас.допл.комм.встр.">#REF!</definedName>
    <definedName name="оплач.встр.безмфтц">#REF!</definedName>
    <definedName name="оплач.встр.мфтц">#REF!</definedName>
    <definedName name="оплач.встр.руб.">#REF!</definedName>
    <definedName name="оплач.встр.руб.безмфтц">#REF!</definedName>
    <definedName name="оплач.встр.руб.мфтц">#REF!</definedName>
    <definedName name="оплач.встр.у.е.">#REF!</definedName>
    <definedName name="оплач.закл.встр.руб.">#REF!</definedName>
    <definedName name="оплач.закл.встр.у.е.">#REF!</definedName>
    <definedName name="оплач.кв.безмфтц">#REF!</definedName>
    <definedName name="оплач.кв.мфтц">#REF!</definedName>
    <definedName name="оплач.кв.руб.мфтц">#REF!</definedName>
    <definedName name="оплач.комм.встр.">#REF!</definedName>
    <definedName name="оплач.ст.руб.">#REF!</definedName>
    <definedName name="оплач.ст.у.е.">#REF!</definedName>
    <definedName name="опрана" hidden="1">{"'РП (2)'!$A$5:$S$150"}</definedName>
    <definedName name="орев" hidden="1">{"'РП (2)'!$A$5:$S$150"}</definedName>
    <definedName name="орпнеамп" hidden="1">{"'РП (2)'!$A$5:$S$150"}</definedName>
    <definedName name="отпртв" hidden="1">{"'РП (2)'!$A$5:$S$150"}</definedName>
    <definedName name="отч.июнь" hidden="1">#REF!</definedName>
    <definedName name="Оферта">#REF!</definedName>
    <definedName name="ощ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оъ" hidden="1">{"'РП (2)'!$A$5:$S$150"}</definedName>
    <definedName name="па">#REF!</definedName>
    <definedName name="папав" hidden="1">{"'РП (2)'!$A$5:$S$150"}</definedName>
    <definedName name="пепвапа" hidden="1">{"'РП (2)'!$A$5:$S$150"}</definedName>
    <definedName name="Период">#REF!</definedName>
    <definedName name="план" hidden="1">{"'РП (2)'!$A$5:$S$150"}</definedName>
    <definedName name="план06" hidden="1">{"'РП (2)'!$A$5:$S$150"}</definedName>
    <definedName name="планир.год">#REF!</definedName>
    <definedName name="ПланФакт">#REF!</definedName>
    <definedName name="Площадь_гараж">#REF!</definedName>
    <definedName name="Площадь_общая">#REF!</definedName>
    <definedName name="ПостоянныеАктивы1">#REF!</definedName>
    <definedName name="ПостоянныеАктивы2">#REF!</definedName>
    <definedName name="поступления1">#REF!</definedName>
    <definedName name="Поступления2">#REF!</definedName>
    <definedName name="потери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отери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рибыль3" hidden="1">{#N/A,#N/A,TRUE,"Лист1";#N/A,#N/A,TRUE,"Лист2";#N/A,#N/A,TRUE,"Лист3"}</definedName>
    <definedName name="привет" hidden="1">{"Valuation_Common",#N/A,FALSE,"Valuation"}</definedName>
    <definedName name="прод.пл.встр.">#REF!</definedName>
    <definedName name="прод.пл.встр.мфтц">#REF!</definedName>
    <definedName name="прод.пл.кв.мфтц">#REF!</definedName>
    <definedName name="прод.ст.">#REF!</definedName>
    <definedName name="Продажи2">#REF!</definedName>
    <definedName name="продан.пл.встр.">#REF!</definedName>
    <definedName name="Проект">#REF!</definedName>
    <definedName name="ПрокатСрВзЦена">#REF!</definedName>
    <definedName name="пролорполш" hidden="1">{"'РП (2)'!$A$5:$S$150"}</definedName>
    <definedName name="Проценты">#REF!</definedName>
    <definedName name="ПрРасходыВсегоПлан">#REF!</definedName>
    <definedName name="ПрРасходыВсегоФакт">#REF!</definedName>
    <definedName name="пыпыппывапа" hidden="1">#REF!,#REF!,#REF!</definedName>
    <definedName name="р" hidden="1">#REF!</definedName>
    <definedName name="раб" hidden="1">{"'РП (2)'!$A$5:$S$150"}</definedName>
    <definedName name="рава" hidden="1">{"'РП (2)'!$A$5:$S$150"}</definedName>
    <definedName name="Разное" hidden="1">{"Valuation_Common",#N/A,FALSE,"Valuation"}</definedName>
    <definedName name="рамрт" hidden="1">{"'РП (2)'!$A$5:$S$150"}</definedName>
    <definedName name="РасходыВсегоПлан">#REF!</definedName>
    <definedName name="РасходыВсегоФакт">#REF!</definedName>
    <definedName name="расходыпр1">#REF!</definedName>
    <definedName name="расходыпр2">#REF!</definedName>
    <definedName name="расходытек1">#REF!</definedName>
    <definedName name="расходытек2">#REF!</definedName>
    <definedName name="расшифровка" hidden="1">#REF!</definedName>
    <definedName name="Резерв">#REF!</definedName>
    <definedName name="ремонт" hidden="1">#REF!</definedName>
    <definedName name="Рента">#REF!</definedName>
    <definedName name="рис1" hidden="1">{#N/A,#N/A,TRUE,"Лист1";#N/A,#N/A,TRUE,"Лист2";#N/A,#N/A,TRUE,"Лист3"}</definedName>
    <definedName name="рпа" hidden="1">{"'РП (2)'!$A$5:$S$150"}</definedName>
    <definedName name="рппав" hidden="1">{"'РП (2)'!$A$5:$S$150"}</definedName>
    <definedName name="рпроп" hidden="1">{"'РП (2)'!$A$5:$S$150"}</definedName>
    <definedName name="рр" hidden="1">{"'РП (2)'!$A$5:$S$150"}</definedName>
    <definedName name="рррррррррр" hidden="1">{"Valuation_Common",#N/A,FALSE,"Valuation"}</definedName>
    <definedName name="ртмрьтм" hidden="1">{"'РП (2)'!$A$5:$S$150"}</definedName>
    <definedName name="Рубли">#REF!</definedName>
    <definedName name="Самосвалы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воб.ст.">#REF!</definedName>
    <definedName name="свобод.встр.">#REF!</definedName>
    <definedName name="сводн.площ.">#REF!</definedName>
    <definedName name="Сен_2019_VolSum">#REF!</definedName>
    <definedName name="Сен_2019_ЦС_затраты">#REF!</definedName>
    <definedName name="сент03гр">#REF!</definedName>
    <definedName name="сент03руб.">#REF!</definedName>
    <definedName name="сент03у.е.">#REF!</definedName>
    <definedName name="сент04гр">#REF!</definedName>
    <definedName name="сент04у.е.">#REF!</definedName>
    <definedName name="СКР3">#REF!</definedName>
    <definedName name="СКР4">#REF!</definedName>
    <definedName name="СМР_Ноябрь_2018">#REF!</definedName>
    <definedName name="СОС">#REF!</definedName>
    <definedName name="СОС1">#REF!</definedName>
    <definedName name="СОС2">#REF!</definedName>
    <definedName name="СреднемесячнаяВыручка">#REF!</definedName>
    <definedName name="СреднемесячнаяВыручка2">#REF!</definedName>
    <definedName name="СреднемесячнаяВыручкаБыло">#REF!</definedName>
    <definedName name="стоим.ст.у.е.">#REF!</definedName>
    <definedName name="сумм.встр.безмфтц">#REF!</definedName>
    <definedName name="сумм.встр.мфтц">#REF!</definedName>
    <definedName name="сумм.втср.безмфтц">#REF!</definedName>
    <definedName name="сумм.зак.встр.у.е.">#REF!</definedName>
    <definedName name="сумм.закл.встр.у.е.">#REF!</definedName>
    <definedName name="сумм.закл.кв.у.е.">#REF!</definedName>
    <definedName name="сумм.закл.ст.у.е.">#REF!</definedName>
    <definedName name="сумм.кв.безмфтц">#REF!</definedName>
    <definedName name="сумм.кв.мфтц">#REF!</definedName>
    <definedName name="сумм.комм.встр.">#REF!</definedName>
    <definedName name="суммвстр.мфтц">#REF!</definedName>
    <definedName name="сяасчсмчсм" hidden="1">{"'РП (2)'!$A$5:$S$150"}</definedName>
    <definedName name="сячсяфсяф" hidden="1">{"'РП (2)'!$A$5:$S$150"}</definedName>
    <definedName name="Текдата">#REF!</definedName>
    <definedName name="ТекРасходыВсегоПлан">#REF!</definedName>
    <definedName name="ТекРасходыВсегоФакт">#REF!</definedName>
    <definedName name="ТМЗ1">#REF!</definedName>
    <definedName name="ТМЗ2">#REF!</definedName>
    <definedName name="толь" hidden="1">{"'РП (2)'!$A$5:$S$150"}</definedName>
    <definedName name="тп" hidden="1">{#N/A,#N/A,TRUE,"Лист1";#N/A,#N/A,TRUE,"Лист2";#N/A,#N/A,TRUE,"Лист3"}</definedName>
    <definedName name="трейдинг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ттт" hidden="1">{"Valuation_Common",#N/A,FALSE,"Valuation"}</definedName>
    <definedName name="ттттттттттттллллл" hidden="1">{"Valuation_Common",#N/A,FALSE,"Valuation"}</definedName>
    <definedName name="тэп1" hidden="1">#REF!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вне" hidden="1">{"'РП (2)'!$A$5:$S$150"}</definedName>
    <definedName name="УтеплительЦена">#REF!</definedName>
    <definedName name="уу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ф" hidden="1">{#N/A,#N/A,FALSE,"Aging Summary";#N/A,#N/A,FALSE,"Ratio Analysis";#N/A,#N/A,FALSE,"Test 120 Day Accts";#N/A,#N/A,FALSE,"Tickmarks"}</definedName>
    <definedName name="фав" hidden="1">#REF!</definedName>
    <definedName name="Факторы" hidden="1">{#N/A,#N/A,FALSE,"Расчет вспомогательных"}</definedName>
    <definedName name="фвфыв" hidden="1">{"'РП (2)'!$A$5:$S$150"}</definedName>
    <definedName name="Фев_2020_VolSum">#REF!</definedName>
    <definedName name="Фев_2020_ЦС_затраты">#REF!</definedName>
    <definedName name="фев03га">#REF!</definedName>
    <definedName name="фев03руб.">#REF!</definedName>
    <definedName name="фев03у.е.">#REF!</definedName>
    <definedName name="фев04гр">#REF!</definedName>
    <definedName name="фев04руб.">#REF!</definedName>
    <definedName name="фев04у.е.">#REF!</definedName>
    <definedName name="фиг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ильтр" hidden="1">#REF!</definedName>
    <definedName name="ФИО_КЭ">#REF!</definedName>
    <definedName name="фц" hidden="1">{"'РП (2)'!$A$5:$S$150"}</definedName>
    <definedName name="фывфы" hidden="1">{"'РП (2)'!$A$5:$S$150"}</definedName>
    <definedName name="фывфыв" hidden="1">{"'РП (2)'!$A$5:$S$150"}</definedName>
    <definedName name="фывфыыв" hidden="1">#REF!</definedName>
    <definedName name="хдлортир" hidden="1">{"'РП (2)'!$A$5:$S$150"}</definedName>
    <definedName name="ц" hidden="1">{"'РП (2)'!$A$5:$S$150"}</definedName>
    <definedName name="ЦенаОферты">#REF!</definedName>
    <definedName name="цукенгшлщдщз" hidden="1">{"'РП (2)'!$A$5:$S$150"}</definedName>
    <definedName name="ццу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ццц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ч" hidden="1">#REF!</definedName>
    <definedName name="ЧистаяПрибыль1">#REF!</definedName>
    <definedName name="ЧистаяПрибыль2">#REF!</definedName>
    <definedName name="ш" hidden="1">{"'РП (2)'!$A$5:$S$150"}</definedName>
    <definedName name="ы" hidden="1">#REF!</definedName>
    <definedName name="ывп" hidden="1">{#N/A,#N/A,FALSE,"Расчет вспомогательных"}</definedName>
    <definedName name="ыуаы" hidden="1">{#N/A,#N/A,TRUE,"Лист1";#N/A,#N/A,TRUE,"Лист2";#N/A,#N/A,TRUE,"Лист3"}</definedName>
    <definedName name="ь" hidden="1">#REF!</definedName>
    <definedName name="ьиотпг" hidden="1">{"'РП (2)'!$A$5:$S$150"}</definedName>
    <definedName name="ьлрв" hidden="1">{"'РП (2)'!$A$5:$S$150"}</definedName>
    <definedName name="ьпрапиыв" hidden="1">{"'РП (2)'!$A$5:$S$150"}</definedName>
    <definedName name="э" hidden="1">#REF!</definedName>
    <definedName name="ю" hidden="1">#REF!</definedName>
    <definedName name="юбьти" hidden="1">{"'РП (2)'!$A$5:$S$150"}</definedName>
    <definedName name="юбьтимс" hidden="1">{"'РП (2)'!$A$5:$S$150"}</definedName>
    <definedName name="юбьтор" hidden="1">{"'РП (2)'!$A$5:$S$150"}</definedName>
    <definedName name="юю" hidden="1">{"Valuation_Common",#N/A,FALSE,"Valuation"}</definedName>
    <definedName name="ююю" hidden="1">{"'РП (2)'!$A$5:$S$150"}</definedName>
    <definedName name="Янв_2020_VolSum">#REF!</definedName>
    <definedName name="Янв_2020_ЦС_затраты">#REF!</definedName>
    <definedName name="янв03гр">#REF!</definedName>
    <definedName name="янв03руб">#REF!</definedName>
    <definedName name="янв03у.е.">#REF!</definedName>
    <definedName name="янв04гр">#REF!</definedName>
    <definedName name="янв04у.е.">#REF!</definedName>
    <definedName name="январь" hidden="1">#REF!</definedName>
    <definedName name="яфыв" hidden="1">{"'РП (2)'!$A$5:$S$150"}</definedName>
    <definedName name="яфывсф" hidden="1">{"'РП (2)'!$A$5:$S$150"}</definedName>
    <definedName name="ячсячс" hidden="1">{"'РП (2)'!$A$5:$S$150"}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5" l="1"/>
  <c r="I8" i="15"/>
  <c r="J8" i="15"/>
  <c r="K8" i="15"/>
  <c r="L8" i="15"/>
  <c r="M8" i="15"/>
  <c r="N8" i="15"/>
  <c r="O8" i="15"/>
  <c r="P8" i="15"/>
  <c r="Q8" i="15"/>
  <c r="R8" i="15"/>
  <c r="S8" i="15"/>
  <c r="T8" i="15"/>
  <c r="U8" i="15"/>
  <c r="V8" i="15"/>
  <c r="W8" i="15"/>
  <c r="X8" i="15"/>
  <c r="Y8" i="15"/>
  <c r="Z8" i="15"/>
  <c r="AA8" i="15"/>
  <c r="E12" i="15"/>
  <c r="Z12" i="15" s="1"/>
  <c r="Z13" i="15" s="1"/>
  <c r="B17" i="7"/>
  <c r="B13" i="7"/>
  <c r="B15" i="7"/>
  <c r="B16" i="7"/>
  <c r="C16" i="7"/>
  <c r="B14" i="7"/>
  <c r="C14" i="7"/>
  <c r="Z14" i="15" l="1"/>
  <c r="N12" i="15"/>
  <c r="N13" i="15" s="1"/>
  <c r="N14" i="15" s="1"/>
  <c r="F12" i="15"/>
  <c r="F13" i="15" s="1"/>
  <c r="V12" i="15"/>
  <c r="V13" i="15" s="1"/>
  <c r="V14" i="15" s="1"/>
  <c r="J12" i="15"/>
  <c r="J13" i="15" s="1"/>
  <c r="J14" i="15" s="1"/>
  <c r="R12" i="15"/>
  <c r="R13" i="15" s="1"/>
  <c r="R14" i="15" s="1"/>
  <c r="H12" i="15"/>
  <c r="H13" i="15" s="1"/>
  <c r="H14" i="15" s="1"/>
  <c r="L12" i="15"/>
  <c r="L13" i="15" s="1"/>
  <c r="L14" i="15" s="1"/>
  <c r="P12" i="15"/>
  <c r="P13" i="15" s="1"/>
  <c r="P14" i="15" s="1"/>
  <c r="T12" i="15"/>
  <c r="T13" i="15" s="1"/>
  <c r="T14" i="15" s="1"/>
  <c r="X12" i="15"/>
  <c r="X13" i="15" s="1"/>
  <c r="X14" i="15" s="1"/>
  <c r="AB12" i="15"/>
  <c r="AB13" i="15" s="1"/>
  <c r="G12" i="15"/>
  <c r="G13" i="15" s="1"/>
  <c r="I12" i="15"/>
  <c r="I13" i="15" s="1"/>
  <c r="I14" i="15" s="1"/>
  <c r="K12" i="15"/>
  <c r="K13" i="15" s="1"/>
  <c r="K14" i="15" s="1"/>
  <c r="M12" i="15"/>
  <c r="M13" i="15" s="1"/>
  <c r="M14" i="15" s="1"/>
  <c r="O12" i="15"/>
  <c r="O13" i="15" s="1"/>
  <c r="O14" i="15" s="1"/>
  <c r="Q12" i="15"/>
  <c r="Q13" i="15" s="1"/>
  <c r="Q14" i="15" s="1"/>
  <c r="S12" i="15"/>
  <c r="S13" i="15" s="1"/>
  <c r="S14" i="15" s="1"/>
  <c r="U12" i="15"/>
  <c r="U13" i="15" s="1"/>
  <c r="U14" i="15" s="1"/>
  <c r="W12" i="15"/>
  <c r="W13" i="15" s="1"/>
  <c r="W14" i="15" s="1"/>
  <c r="Y12" i="15"/>
  <c r="Y13" i="15" s="1"/>
  <c r="Y14" i="15" s="1"/>
  <c r="AA12" i="15"/>
  <c r="AA13" i="15" s="1"/>
  <c r="AA14" i="15" s="1"/>
  <c r="AC12" i="15"/>
  <c r="AC13" i="15" s="1"/>
  <c r="C74" i="14"/>
  <c r="C75" i="14" s="1"/>
  <c r="C76" i="14" s="1"/>
  <c r="C72" i="14"/>
  <c r="C71" i="14" s="1"/>
  <c r="C70" i="14" s="1"/>
  <c r="C85" i="14"/>
  <c r="C86" i="14" s="1"/>
  <c r="C87" i="14" s="1"/>
  <c r="C83" i="14"/>
  <c r="C82" i="14" s="1"/>
  <c r="C81" i="14" s="1"/>
  <c r="I68" i="14"/>
  <c r="J68" i="14" s="1"/>
  <c r="K68" i="14" s="1"/>
  <c r="I79" i="14"/>
  <c r="J79" i="14" s="1"/>
  <c r="K79" i="14" s="1"/>
  <c r="G68" i="14"/>
  <c r="F68" i="14" s="1"/>
  <c r="E68" i="14" s="1"/>
  <c r="G79" i="14"/>
  <c r="F79" i="14" s="1"/>
  <c r="E79" i="14" s="1"/>
  <c r="G13" i="7" l="1"/>
  <c r="G14" i="7"/>
  <c r="D8" i="1"/>
  <c r="D7" i="1"/>
  <c r="G17" i="7"/>
  <c r="G19" i="7"/>
  <c r="G20" i="7"/>
  <c r="C13" i="7"/>
  <c r="C15" i="7"/>
  <c r="C17" i="7"/>
  <c r="C19" i="7"/>
  <c r="C20" i="7"/>
  <c r="G6" i="7"/>
  <c r="G5" i="7"/>
  <c r="G4" i="7"/>
  <c r="BB34" i="13"/>
  <c r="BC34" i="13"/>
  <c r="BD34" i="13"/>
  <c r="BE34" i="13"/>
  <c r="BF34" i="13"/>
  <c r="BG34" i="13"/>
  <c r="BH34" i="13"/>
  <c r="BI34" i="13"/>
  <c r="BJ34" i="13"/>
  <c r="BA34" i="13"/>
  <c r="AR34" i="13"/>
  <c r="AS34" i="13"/>
  <c r="AT34" i="13"/>
  <c r="AU34" i="13"/>
  <c r="AV34" i="13"/>
  <c r="AW34" i="13"/>
  <c r="AX34" i="13"/>
  <c r="AY34" i="13"/>
  <c r="AZ34" i="13"/>
  <c r="AQ34" i="13"/>
  <c r="AH34" i="13"/>
  <c r="AI34" i="13"/>
  <c r="AJ34" i="13"/>
  <c r="AK34" i="13"/>
  <c r="AL34" i="13"/>
  <c r="AM34" i="13"/>
  <c r="AN34" i="13"/>
  <c r="AO34" i="13"/>
  <c r="AP34" i="13"/>
  <c r="AG34" i="13"/>
  <c r="AE34" i="13"/>
  <c r="AF34" i="13"/>
  <c r="X34" i="13"/>
  <c r="Y34" i="13"/>
  <c r="Z34" i="13"/>
  <c r="AA34" i="13"/>
  <c r="AB34" i="13"/>
  <c r="AC34" i="13"/>
  <c r="AD34" i="13"/>
  <c r="W34" i="13"/>
  <c r="V34" i="13"/>
  <c r="B34" i="13"/>
  <c r="C34" i="13"/>
  <c r="D34" i="13"/>
  <c r="E34" i="13"/>
  <c r="F34" i="13"/>
  <c r="G34" i="13"/>
  <c r="H34" i="13"/>
  <c r="I34" i="13"/>
  <c r="J34" i="13"/>
  <c r="K34" i="13"/>
  <c r="L34" i="13"/>
  <c r="N34" i="13"/>
  <c r="O34" i="13"/>
  <c r="P34" i="13"/>
  <c r="Q34" i="13"/>
  <c r="R34" i="13"/>
  <c r="S34" i="13"/>
  <c r="T34" i="13"/>
  <c r="U34" i="13"/>
  <c r="M34" i="13"/>
  <c r="C13" i="10" l="1"/>
  <c r="G10" i="14" l="1"/>
  <c r="H10" i="14"/>
  <c r="I10" i="14"/>
  <c r="J10" i="14"/>
  <c r="K10" i="14"/>
  <c r="L10" i="14"/>
  <c r="M10" i="14"/>
  <c r="N10" i="14"/>
  <c r="O10" i="14"/>
  <c r="P10" i="14"/>
  <c r="Q10" i="14"/>
  <c r="R10" i="14"/>
  <c r="S10" i="14"/>
  <c r="T10" i="14"/>
  <c r="U10" i="14"/>
  <c r="V10" i="14"/>
  <c r="W10" i="14"/>
  <c r="X10" i="14"/>
  <c r="Y10" i="14"/>
  <c r="Z10" i="14"/>
  <c r="AA10" i="14"/>
  <c r="AB10" i="14"/>
  <c r="AC10" i="14"/>
  <c r="AD10" i="14"/>
  <c r="AE10" i="14"/>
  <c r="AF10" i="14"/>
  <c r="AG10" i="14"/>
  <c r="AH10" i="14"/>
  <c r="AI10" i="14"/>
  <c r="AJ10" i="14"/>
  <c r="AK10" i="14"/>
  <c r="AL10" i="14"/>
  <c r="AM10" i="14"/>
  <c r="AN10" i="14"/>
  <c r="AO10" i="14"/>
  <c r="AP10" i="14"/>
  <c r="AQ10" i="14"/>
  <c r="AR10" i="14"/>
  <c r="AS10" i="14"/>
  <c r="AT10" i="14"/>
  <c r="AU10" i="14"/>
  <c r="AV10" i="14"/>
  <c r="AW10" i="14"/>
  <c r="AX10" i="14"/>
  <c r="AY10" i="14"/>
  <c r="AZ10" i="14"/>
  <c r="BA10" i="14"/>
  <c r="BB10" i="14"/>
  <c r="BC10" i="14"/>
  <c r="BD10" i="14"/>
  <c r="BE10" i="14"/>
  <c r="BF10" i="14"/>
  <c r="BG10" i="14"/>
  <c r="BH10" i="14"/>
  <c r="BI10" i="14"/>
  <c r="BJ10" i="14"/>
  <c r="BK10" i="14"/>
  <c r="BL10" i="14"/>
  <c r="BM10" i="14"/>
  <c r="BN10" i="14"/>
  <c r="BO10" i="14"/>
  <c r="BP10" i="14"/>
  <c r="BQ10" i="14"/>
  <c r="BR10" i="14"/>
  <c r="BS10" i="14"/>
  <c r="BT10" i="14"/>
  <c r="BU10" i="14"/>
  <c r="BV10" i="14"/>
  <c r="BW10" i="14"/>
  <c r="AD12" i="14"/>
  <c r="AE12" i="14"/>
  <c r="AF12" i="14"/>
  <c r="AG12" i="14"/>
  <c r="AH12" i="14"/>
  <c r="AI12" i="14"/>
  <c r="AJ12" i="14"/>
  <c r="AK12" i="14"/>
  <c r="AL12" i="14"/>
  <c r="AM12" i="14"/>
  <c r="AN12" i="14"/>
  <c r="AO12" i="14"/>
  <c r="AP12" i="14"/>
  <c r="AQ12" i="14"/>
  <c r="AR12" i="14"/>
  <c r="AS12" i="14"/>
  <c r="AT12" i="14"/>
  <c r="AU12" i="14"/>
  <c r="AV12" i="14"/>
  <c r="AW12" i="14"/>
  <c r="AX12" i="14"/>
  <c r="AY12" i="14"/>
  <c r="AZ12" i="14"/>
  <c r="BA12" i="14"/>
  <c r="BB12" i="14"/>
  <c r="BC12" i="14"/>
  <c r="BD12" i="14"/>
  <c r="BE12" i="14"/>
  <c r="BF12" i="14"/>
  <c r="BG12" i="14"/>
  <c r="BH12" i="14"/>
  <c r="BI12" i="14"/>
  <c r="BJ12" i="14"/>
  <c r="BK12" i="14"/>
  <c r="BL12" i="14"/>
  <c r="BM12" i="14"/>
  <c r="BN12" i="14"/>
  <c r="BO12" i="14"/>
  <c r="BP12" i="14"/>
  <c r="BQ12" i="14"/>
  <c r="BR12" i="14"/>
  <c r="BS12" i="14"/>
  <c r="BT12" i="14"/>
  <c r="BU12" i="14"/>
  <c r="BV12" i="14"/>
  <c r="BW12" i="14"/>
  <c r="AD13" i="14"/>
  <c r="AE13" i="14"/>
  <c r="AF13" i="14"/>
  <c r="AG13" i="14"/>
  <c r="AH13" i="14"/>
  <c r="AI13" i="14"/>
  <c r="AJ13" i="14"/>
  <c r="AK13" i="14"/>
  <c r="AL13" i="14"/>
  <c r="AM13" i="14"/>
  <c r="AN13" i="14"/>
  <c r="AO13" i="14"/>
  <c r="AP13" i="14"/>
  <c r="AQ13" i="14"/>
  <c r="AR13" i="14"/>
  <c r="AS13" i="14"/>
  <c r="AT13" i="14"/>
  <c r="AU13" i="14"/>
  <c r="AV13" i="14"/>
  <c r="AW13" i="14"/>
  <c r="AX13" i="14"/>
  <c r="AY13" i="14"/>
  <c r="AZ13" i="14"/>
  <c r="BA13" i="14"/>
  <c r="BB13" i="14"/>
  <c r="BC13" i="14"/>
  <c r="BD13" i="14"/>
  <c r="BE13" i="14"/>
  <c r="BF13" i="14"/>
  <c r="BG13" i="14"/>
  <c r="BH13" i="14"/>
  <c r="BI13" i="14"/>
  <c r="BJ13" i="14"/>
  <c r="BK13" i="14"/>
  <c r="BL13" i="14"/>
  <c r="BM13" i="14"/>
  <c r="BN13" i="14"/>
  <c r="BO13" i="14"/>
  <c r="BP13" i="14"/>
  <c r="BQ13" i="14"/>
  <c r="BR13" i="14"/>
  <c r="BS13" i="14"/>
  <c r="BT13" i="14"/>
  <c r="BU13" i="14"/>
  <c r="BV13" i="14"/>
  <c r="BW13" i="14"/>
  <c r="AD14" i="14"/>
  <c r="AE14" i="14"/>
  <c r="AF14" i="14"/>
  <c r="AG14" i="14"/>
  <c r="AH14" i="14"/>
  <c r="AI14" i="14"/>
  <c r="AJ14" i="14"/>
  <c r="AK14" i="14"/>
  <c r="AL14" i="14"/>
  <c r="AM14" i="14"/>
  <c r="AN14" i="14"/>
  <c r="AO14" i="14"/>
  <c r="AP14" i="14"/>
  <c r="AQ14" i="14"/>
  <c r="AR14" i="14"/>
  <c r="AS14" i="14"/>
  <c r="AT14" i="14"/>
  <c r="AU14" i="14"/>
  <c r="AV14" i="14"/>
  <c r="AW14" i="14"/>
  <c r="AX14" i="14"/>
  <c r="AY14" i="14"/>
  <c r="AZ14" i="14"/>
  <c r="BA14" i="14"/>
  <c r="BB14" i="14"/>
  <c r="BC14" i="14"/>
  <c r="BD14" i="14"/>
  <c r="BE14" i="14"/>
  <c r="BF14" i="14"/>
  <c r="BG14" i="14"/>
  <c r="BH14" i="14"/>
  <c r="BI14" i="14"/>
  <c r="BJ14" i="14"/>
  <c r="BK14" i="14"/>
  <c r="BL14" i="14"/>
  <c r="BM14" i="14"/>
  <c r="BN14" i="14"/>
  <c r="BO14" i="14"/>
  <c r="BP14" i="14"/>
  <c r="BQ14" i="14"/>
  <c r="BR14" i="14"/>
  <c r="BS14" i="14"/>
  <c r="BT14" i="14"/>
  <c r="BU14" i="14"/>
  <c r="BV14" i="14"/>
  <c r="BW14" i="14"/>
  <c r="G15" i="14"/>
  <c r="H15" i="14"/>
  <c r="I15" i="14"/>
  <c r="J15" i="14"/>
  <c r="K15" i="14"/>
  <c r="L15" i="14"/>
  <c r="M15" i="14"/>
  <c r="N15" i="14"/>
  <c r="O15" i="14"/>
  <c r="P15" i="14"/>
  <c r="Q15" i="14"/>
  <c r="R15" i="14"/>
  <c r="S15" i="14"/>
  <c r="T15" i="14"/>
  <c r="U15" i="14"/>
  <c r="V15" i="14"/>
  <c r="W15" i="14"/>
  <c r="X15" i="14"/>
  <c r="Y15" i="14"/>
  <c r="Z15" i="14"/>
  <c r="AA15" i="14"/>
  <c r="AB15" i="14"/>
  <c r="AC15" i="14"/>
  <c r="AD15" i="14"/>
  <c r="AE15" i="14"/>
  <c r="AF15" i="14"/>
  <c r="AG15" i="14"/>
  <c r="AH15" i="14"/>
  <c r="AI15" i="14"/>
  <c r="AJ15" i="14"/>
  <c r="AK15" i="14"/>
  <c r="AL15" i="14"/>
  <c r="AM15" i="14"/>
  <c r="AN15" i="14"/>
  <c r="AO15" i="14"/>
  <c r="AP15" i="14"/>
  <c r="AQ15" i="14"/>
  <c r="AR15" i="14"/>
  <c r="AS15" i="14"/>
  <c r="AT15" i="14"/>
  <c r="AU15" i="14"/>
  <c r="AV15" i="14"/>
  <c r="AW15" i="14"/>
  <c r="AX15" i="14"/>
  <c r="AY15" i="14"/>
  <c r="AZ15" i="14"/>
  <c r="BA15" i="14"/>
  <c r="BB15" i="14"/>
  <c r="BC15" i="14"/>
  <c r="BD15" i="14"/>
  <c r="BE15" i="14"/>
  <c r="BF15" i="14"/>
  <c r="BG15" i="14"/>
  <c r="BH15" i="14"/>
  <c r="BI15" i="14"/>
  <c r="BJ15" i="14"/>
  <c r="BK15" i="14"/>
  <c r="BL15" i="14"/>
  <c r="BM15" i="14"/>
  <c r="BN15" i="14"/>
  <c r="BO15" i="14"/>
  <c r="BP15" i="14"/>
  <c r="BQ15" i="14"/>
  <c r="BR15" i="14"/>
  <c r="BS15" i="14"/>
  <c r="BT15" i="14"/>
  <c r="BU15" i="14"/>
  <c r="BV15" i="14"/>
  <c r="BW15" i="14"/>
  <c r="AD16" i="14"/>
  <c r="AE16" i="14"/>
  <c r="AF16" i="14"/>
  <c r="AG16" i="14"/>
  <c r="AH16" i="14"/>
  <c r="AI16" i="14"/>
  <c r="AJ16" i="14"/>
  <c r="AK16" i="14"/>
  <c r="AL16" i="14"/>
  <c r="AM16" i="14"/>
  <c r="AN16" i="14"/>
  <c r="AO16" i="14"/>
  <c r="AP16" i="14"/>
  <c r="AQ16" i="14"/>
  <c r="AR16" i="14"/>
  <c r="AS16" i="14"/>
  <c r="AT16" i="14"/>
  <c r="AU16" i="14"/>
  <c r="AV16" i="14"/>
  <c r="AW16" i="14"/>
  <c r="AX16" i="14"/>
  <c r="AY16" i="14"/>
  <c r="AZ16" i="14"/>
  <c r="BA16" i="14"/>
  <c r="BB16" i="14"/>
  <c r="BC16" i="14"/>
  <c r="BD16" i="14"/>
  <c r="BE16" i="14"/>
  <c r="BF16" i="14"/>
  <c r="BG16" i="14"/>
  <c r="BH16" i="14"/>
  <c r="BI16" i="14"/>
  <c r="BJ16" i="14"/>
  <c r="BK16" i="14"/>
  <c r="BL16" i="14"/>
  <c r="BM16" i="14"/>
  <c r="BN16" i="14"/>
  <c r="BO16" i="14"/>
  <c r="BP16" i="14"/>
  <c r="BQ16" i="14"/>
  <c r="BR16" i="14"/>
  <c r="BS16" i="14"/>
  <c r="BT16" i="14"/>
  <c r="BU16" i="14"/>
  <c r="BV16" i="14"/>
  <c r="BW16" i="14"/>
  <c r="AD17" i="14"/>
  <c r="AE17" i="14"/>
  <c r="AF17" i="14"/>
  <c r="AG17" i="14"/>
  <c r="AH17" i="14"/>
  <c r="AI17" i="14"/>
  <c r="AJ17" i="14"/>
  <c r="AK17" i="14"/>
  <c r="AL17" i="14"/>
  <c r="AM17" i="14"/>
  <c r="AN17" i="14"/>
  <c r="AO17" i="14"/>
  <c r="AP17" i="14"/>
  <c r="AQ17" i="14"/>
  <c r="AR17" i="14"/>
  <c r="AS17" i="14"/>
  <c r="AT17" i="14"/>
  <c r="AU17" i="14"/>
  <c r="AV17" i="14"/>
  <c r="AW17" i="14"/>
  <c r="AX17" i="14"/>
  <c r="AY17" i="14"/>
  <c r="AZ17" i="14"/>
  <c r="BA17" i="14"/>
  <c r="BB17" i="14"/>
  <c r="BC17" i="14"/>
  <c r="BD17" i="14"/>
  <c r="BE17" i="14"/>
  <c r="BF17" i="14"/>
  <c r="BG17" i="14"/>
  <c r="BH17" i="14"/>
  <c r="BI17" i="14"/>
  <c r="BJ17" i="14"/>
  <c r="BK17" i="14"/>
  <c r="BL17" i="14"/>
  <c r="BM17" i="14"/>
  <c r="BN17" i="14"/>
  <c r="BO17" i="14"/>
  <c r="BP17" i="14"/>
  <c r="BQ17" i="14"/>
  <c r="BR17" i="14"/>
  <c r="BS17" i="14"/>
  <c r="BT17" i="14"/>
  <c r="BU17" i="14"/>
  <c r="BV17" i="14"/>
  <c r="BW17" i="14"/>
  <c r="I19" i="14"/>
  <c r="J19" i="14"/>
  <c r="K19" i="14"/>
  <c r="L19" i="14"/>
  <c r="M19" i="14"/>
  <c r="N19" i="14"/>
  <c r="O19" i="14"/>
  <c r="P19" i="14"/>
  <c r="Q19" i="14"/>
  <c r="R19" i="14"/>
  <c r="S19" i="14"/>
  <c r="T19" i="14"/>
  <c r="U19" i="14"/>
  <c r="V19" i="14"/>
  <c r="W19" i="14"/>
  <c r="X19" i="14"/>
  <c r="Y19" i="14"/>
  <c r="Z19" i="14"/>
  <c r="AA19" i="14"/>
  <c r="AB19" i="14"/>
  <c r="AC19" i="14"/>
  <c r="AD19" i="14"/>
  <c r="AE19" i="14"/>
  <c r="AF19" i="14"/>
  <c r="AG19" i="14"/>
  <c r="AH19" i="14"/>
  <c r="AI19" i="14"/>
  <c r="AJ19" i="14"/>
  <c r="AK19" i="14"/>
  <c r="AL19" i="14"/>
  <c r="AM19" i="14"/>
  <c r="AN19" i="14"/>
  <c r="AO19" i="14"/>
  <c r="AP19" i="14"/>
  <c r="AQ19" i="14"/>
  <c r="AR19" i="14"/>
  <c r="AS19" i="14"/>
  <c r="AT19" i="14"/>
  <c r="AU19" i="14"/>
  <c r="AV19" i="14"/>
  <c r="AW19" i="14"/>
  <c r="AX19" i="14"/>
  <c r="AY19" i="14"/>
  <c r="AZ19" i="14"/>
  <c r="BA19" i="14"/>
  <c r="BB19" i="14"/>
  <c r="BC19" i="14"/>
  <c r="BD19" i="14"/>
  <c r="BE19" i="14"/>
  <c r="BF19" i="14"/>
  <c r="BG19" i="14"/>
  <c r="BH19" i="14"/>
  <c r="BI19" i="14"/>
  <c r="BJ19" i="14"/>
  <c r="BK19" i="14"/>
  <c r="BL19" i="14"/>
  <c r="BM19" i="14"/>
  <c r="BN19" i="14"/>
  <c r="BO19" i="14"/>
  <c r="BP19" i="14"/>
  <c r="BQ19" i="14"/>
  <c r="BR19" i="14"/>
  <c r="BS19" i="14"/>
  <c r="BT19" i="14"/>
  <c r="BU19" i="14"/>
  <c r="BV19" i="14"/>
  <c r="BW19" i="14"/>
  <c r="AB20" i="14"/>
  <c r="AC20" i="14"/>
  <c r="AD20" i="14"/>
  <c r="AE20" i="14"/>
  <c r="AF20" i="14"/>
  <c r="AG20" i="14"/>
  <c r="AH20" i="14"/>
  <c r="AI20" i="14"/>
  <c r="AJ20" i="14"/>
  <c r="AK20" i="14"/>
  <c r="AL20" i="14"/>
  <c r="AM20" i="14"/>
  <c r="AN20" i="14"/>
  <c r="AO20" i="14"/>
  <c r="AP20" i="14"/>
  <c r="AQ20" i="14"/>
  <c r="AR20" i="14"/>
  <c r="AS20" i="14"/>
  <c r="AT20" i="14"/>
  <c r="AU20" i="14"/>
  <c r="AV20" i="14"/>
  <c r="AW20" i="14"/>
  <c r="AX20" i="14"/>
  <c r="AY20" i="14"/>
  <c r="AZ20" i="14"/>
  <c r="BA20" i="14"/>
  <c r="BB20" i="14"/>
  <c r="BC20" i="14"/>
  <c r="BD20" i="14"/>
  <c r="BE20" i="14"/>
  <c r="BF20" i="14"/>
  <c r="BG20" i="14"/>
  <c r="BH20" i="14"/>
  <c r="BI20" i="14"/>
  <c r="BJ20" i="14"/>
  <c r="BK20" i="14"/>
  <c r="BL20" i="14"/>
  <c r="BM20" i="14"/>
  <c r="BN20" i="14"/>
  <c r="BO20" i="14"/>
  <c r="BP20" i="14"/>
  <c r="BQ20" i="14"/>
  <c r="BR20" i="14"/>
  <c r="BS20" i="14"/>
  <c r="BT20" i="14"/>
  <c r="BU20" i="14"/>
  <c r="BV20" i="14"/>
  <c r="BW20" i="14"/>
  <c r="G21" i="14"/>
  <c r="H21" i="14"/>
  <c r="I21" i="14"/>
  <c r="J21" i="14"/>
  <c r="K21" i="14"/>
  <c r="L21" i="14"/>
  <c r="M21" i="14"/>
  <c r="N21" i="14"/>
  <c r="O21" i="14"/>
  <c r="P21" i="14"/>
  <c r="Q21" i="14"/>
  <c r="R21" i="14"/>
  <c r="S21" i="14"/>
  <c r="T21" i="14"/>
  <c r="U21" i="14"/>
  <c r="V21" i="14"/>
  <c r="W21" i="14"/>
  <c r="X21" i="14"/>
  <c r="Y21" i="14"/>
  <c r="Z21" i="14"/>
  <c r="AD21" i="14"/>
  <c r="AE21" i="14"/>
  <c r="AF21" i="14"/>
  <c r="AG21" i="14"/>
  <c r="AH21" i="14"/>
  <c r="AI21" i="14"/>
  <c r="AJ21" i="14"/>
  <c r="AK21" i="14"/>
  <c r="AL21" i="14"/>
  <c r="AM21" i="14"/>
  <c r="AN21" i="14"/>
  <c r="AO21" i="14"/>
  <c r="AP21" i="14"/>
  <c r="AQ21" i="14"/>
  <c r="AR21" i="14"/>
  <c r="AS21" i="14"/>
  <c r="AT21" i="14"/>
  <c r="AU21" i="14"/>
  <c r="AV21" i="14"/>
  <c r="AW21" i="14"/>
  <c r="AX21" i="14"/>
  <c r="AY21" i="14"/>
  <c r="AZ21" i="14"/>
  <c r="BA21" i="14"/>
  <c r="BB21" i="14"/>
  <c r="BC21" i="14"/>
  <c r="BD21" i="14"/>
  <c r="BE21" i="14"/>
  <c r="BF21" i="14"/>
  <c r="BG21" i="14"/>
  <c r="BH21" i="14"/>
  <c r="BI21" i="14"/>
  <c r="BJ21" i="14"/>
  <c r="BK21" i="14"/>
  <c r="BL21" i="14"/>
  <c r="BM21" i="14"/>
  <c r="BN21" i="14"/>
  <c r="BO21" i="14"/>
  <c r="BP21" i="14"/>
  <c r="BQ21" i="14"/>
  <c r="BR21" i="14"/>
  <c r="BS21" i="14"/>
  <c r="BT21" i="14"/>
  <c r="BU21" i="14"/>
  <c r="BV21" i="14"/>
  <c r="BW21" i="14"/>
  <c r="AD22" i="14"/>
  <c r="AE22" i="14"/>
  <c r="AF22" i="14"/>
  <c r="AG22" i="14"/>
  <c r="AH22" i="14"/>
  <c r="AI22" i="14"/>
  <c r="AJ22" i="14"/>
  <c r="AK22" i="14"/>
  <c r="AL22" i="14"/>
  <c r="AM22" i="14"/>
  <c r="AN22" i="14"/>
  <c r="AO22" i="14"/>
  <c r="AP22" i="14"/>
  <c r="AQ22" i="14"/>
  <c r="AR22" i="14"/>
  <c r="AS22" i="14"/>
  <c r="AT22" i="14"/>
  <c r="AU22" i="14"/>
  <c r="AV22" i="14"/>
  <c r="AW22" i="14"/>
  <c r="AX22" i="14"/>
  <c r="AY22" i="14"/>
  <c r="AZ22" i="14"/>
  <c r="BA22" i="14"/>
  <c r="BB22" i="14"/>
  <c r="BC22" i="14"/>
  <c r="BD22" i="14"/>
  <c r="BE22" i="14"/>
  <c r="BF22" i="14"/>
  <c r="BG22" i="14"/>
  <c r="BH22" i="14"/>
  <c r="BI22" i="14"/>
  <c r="BJ22" i="14"/>
  <c r="BK22" i="14"/>
  <c r="BL22" i="14"/>
  <c r="BM22" i="14"/>
  <c r="BN22" i="14"/>
  <c r="BO22" i="14"/>
  <c r="BP22" i="14"/>
  <c r="BQ22" i="14"/>
  <c r="BR22" i="14"/>
  <c r="BS22" i="14"/>
  <c r="BT22" i="14"/>
  <c r="BU22" i="14"/>
  <c r="BV22" i="14"/>
  <c r="BW22" i="14"/>
  <c r="AD23" i="14"/>
  <c r="AE23" i="14"/>
  <c r="AF23" i="14"/>
  <c r="AG23" i="14"/>
  <c r="AH23" i="14"/>
  <c r="AI23" i="14"/>
  <c r="AJ23" i="14"/>
  <c r="AK23" i="14"/>
  <c r="AL23" i="14"/>
  <c r="AM23" i="14"/>
  <c r="AN23" i="14"/>
  <c r="AO23" i="14"/>
  <c r="AP23" i="14"/>
  <c r="AQ23" i="14"/>
  <c r="AR23" i="14"/>
  <c r="AS23" i="14"/>
  <c r="AT23" i="14"/>
  <c r="AU23" i="14"/>
  <c r="AV23" i="14"/>
  <c r="AW23" i="14"/>
  <c r="AX23" i="14"/>
  <c r="AY23" i="14"/>
  <c r="AZ23" i="14"/>
  <c r="BA23" i="14"/>
  <c r="BB23" i="14"/>
  <c r="BC23" i="14"/>
  <c r="BD23" i="14"/>
  <c r="BE23" i="14"/>
  <c r="BF23" i="14"/>
  <c r="BG23" i="14"/>
  <c r="BH23" i="14"/>
  <c r="BI23" i="14"/>
  <c r="BJ23" i="14"/>
  <c r="BK23" i="14"/>
  <c r="BL23" i="14"/>
  <c r="BM23" i="14"/>
  <c r="BN23" i="14"/>
  <c r="BO23" i="14"/>
  <c r="BP23" i="14"/>
  <c r="BQ23" i="14"/>
  <c r="BR23" i="14"/>
  <c r="BS23" i="14"/>
  <c r="BT23" i="14"/>
  <c r="BU23" i="14"/>
  <c r="BV23" i="14"/>
  <c r="BW23" i="14"/>
  <c r="F21" i="14"/>
  <c r="F20" i="14"/>
  <c r="F19" i="14"/>
  <c r="F15" i="14"/>
  <c r="F10" i="14"/>
  <c r="AG8" i="14"/>
  <c r="AH8" i="14"/>
  <c r="AI8" i="14"/>
  <c r="AJ8" i="14"/>
  <c r="AK8" i="14"/>
  <c r="AL8" i="14"/>
  <c r="AM8" i="14"/>
  <c r="AN8" i="14"/>
  <c r="AO8" i="14"/>
  <c r="AP8" i="14"/>
  <c r="AQ8" i="14"/>
  <c r="AR8" i="14"/>
  <c r="AS8" i="14"/>
  <c r="AT8" i="14"/>
  <c r="AU8" i="14"/>
  <c r="AV8" i="14"/>
  <c r="AW8" i="14"/>
  <c r="AX8" i="14"/>
  <c r="AY8" i="14"/>
  <c r="AZ8" i="14"/>
  <c r="BA8" i="14"/>
  <c r="BB8" i="14"/>
  <c r="BC8" i="14"/>
  <c r="BD8" i="14"/>
  <c r="BE8" i="14"/>
  <c r="BF8" i="14"/>
  <c r="BG8" i="14"/>
  <c r="BH8" i="14"/>
  <c r="BI8" i="14"/>
  <c r="BJ8" i="14"/>
  <c r="BK8" i="14"/>
  <c r="BL8" i="14"/>
  <c r="BM8" i="14"/>
  <c r="BN8" i="14"/>
  <c r="BO8" i="14"/>
  <c r="BP8" i="14"/>
  <c r="BQ8" i="14"/>
  <c r="BR8" i="14"/>
  <c r="BS8" i="14"/>
  <c r="BT8" i="14"/>
  <c r="BU8" i="14"/>
  <c r="BV8" i="14"/>
  <c r="BW8" i="14"/>
  <c r="AD8" i="14"/>
  <c r="AE8" i="14"/>
  <c r="AF8" i="14"/>
  <c r="E35" i="14"/>
  <c r="E15" i="14" l="1"/>
  <c r="C15" i="3" s="1"/>
  <c r="E10" i="14"/>
  <c r="C10" i="3" s="1"/>
  <c r="H35" i="14"/>
  <c r="J35" i="14"/>
  <c r="L35" i="14"/>
  <c r="N35" i="14"/>
  <c r="P35" i="14"/>
  <c r="R35" i="14"/>
  <c r="T35" i="14"/>
  <c r="V35" i="14"/>
  <c r="X35" i="14"/>
  <c r="Z35" i="14"/>
  <c r="AB35" i="14"/>
  <c r="AD35" i="14"/>
  <c r="AF35" i="14"/>
  <c r="AH35" i="14"/>
  <c r="AJ35" i="14"/>
  <c r="AL35" i="14"/>
  <c r="AN35" i="14"/>
  <c r="AP35" i="14"/>
  <c r="AR35" i="14"/>
  <c r="AT35" i="14"/>
  <c r="AV35" i="14"/>
  <c r="AX35" i="14"/>
  <c r="AZ35" i="14"/>
  <c r="BB35" i="14"/>
  <c r="BD35" i="14"/>
  <c r="BF35" i="14"/>
  <c r="BH35" i="14"/>
  <c r="BJ35" i="14"/>
  <c r="BL35" i="14"/>
  <c r="BN35" i="14"/>
  <c r="BP35" i="14"/>
  <c r="BR35" i="14"/>
  <c r="BT35" i="14"/>
  <c r="BV35" i="14"/>
  <c r="F35" i="14"/>
  <c r="BO39" i="14" s="1"/>
  <c r="G35" i="14"/>
  <c r="I35" i="14"/>
  <c r="K35" i="14"/>
  <c r="M35" i="14"/>
  <c r="O35" i="14"/>
  <c r="Q35" i="14"/>
  <c r="S35" i="14"/>
  <c r="U35" i="14"/>
  <c r="W35" i="14"/>
  <c r="Y35" i="14"/>
  <c r="AA35" i="14"/>
  <c r="AC35" i="14"/>
  <c r="AE35" i="14"/>
  <c r="AG35" i="14"/>
  <c r="AI35" i="14"/>
  <c r="AK35" i="14"/>
  <c r="AM35" i="14"/>
  <c r="AO35" i="14"/>
  <c r="AQ35" i="14"/>
  <c r="AS35" i="14"/>
  <c r="AU35" i="14"/>
  <c r="AW35" i="14"/>
  <c r="AY35" i="14"/>
  <c r="BA35" i="14"/>
  <c r="BC35" i="14"/>
  <c r="BE35" i="14"/>
  <c r="BG35" i="14"/>
  <c r="BI35" i="14"/>
  <c r="BK35" i="14"/>
  <c r="BM35" i="14"/>
  <c r="BO35" i="14"/>
  <c r="BQ35" i="14"/>
  <c r="BS35" i="14"/>
  <c r="BU35" i="14"/>
  <c r="BW35" i="14"/>
  <c r="A15" i="14"/>
  <c r="B15" i="14" s="1"/>
  <c r="BW11" i="14"/>
  <c r="BW9" i="14" s="1"/>
  <c r="BU11" i="14"/>
  <c r="BU9" i="14" s="1"/>
  <c r="BS11" i="14"/>
  <c r="BS9" i="14" s="1"/>
  <c r="BQ11" i="14"/>
  <c r="BQ9" i="14" s="1"/>
  <c r="BO11" i="14"/>
  <c r="BO9" i="14" s="1"/>
  <c r="BM11" i="14"/>
  <c r="BM9" i="14" s="1"/>
  <c r="BK11" i="14"/>
  <c r="BK9" i="14" s="1"/>
  <c r="BI11" i="14"/>
  <c r="BI9" i="14" s="1"/>
  <c r="BG11" i="14"/>
  <c r="BG9" i="14" s="1"/>
  <c r="BE11" i="14"/>
  <c r="BE9" i="14" s="1"/>
  <c r="BC11" i="14"/>
  <c r="BC9" i="14" s="1"/>
  <c r="BA11" i="14"/>
  <c r="BA9" i="14" s="1"/>
  <c r="AY11" i="14"/>
  <c r="AY9" i="14" s="1"/>
  <c r="AW11" i="14"/>
  <c r="AW9" i="14" s="1"/>
  <c r="AU11" i="14"/>
  <c r="AU9" i="14" s="1"/>
  <c r="AS11" i="14"/>
  <c r="AS9" i="14" s="1"/>
  <c r="AQ11" i="14"/>
  <c r="AQ9" i="14" s="1"/>
  <c r="AO11" i="14"/>
  <c r="AO9" i="14" s="1"/>
  <c r="AM11" i="14"/>
  <c r="AM9" i="14" s="1"/>
  <c r="AK11" i="14"/>
  <c r="AK9" i="14" s="1"/>
  <c r="AI11" i="14"/>
  <c r="AI9" i="14" s="1"/>
  <c r="AG11" i="14"/>
  <c r="AG9" i="14" s="1"/>
  <c r="AE11" i="14"/>
  <c r="AE9" i="14" s="1"/>
  <c r="BV11" i="14"/>
  <c r="BV9" i="14" s="1"/>
  <c r="BT11" i="14"/>
  <c r="BT9" i="14" s="1"/>
  <c r="BR11" i="14"/>
  <c r="BR9" i="14" s="1"/>
  <c r="BP11" i="14"/>
  <c r="BP9" i="14" s="1"/>
  <c r="BN11" i="14"/>
  <c r="BN9" i="14" s="1"/>
  <c r="BL11" i="14"/>
  <c r="BL9" i="14" s="1"/>
  <c r="BJ11" i="14"/>
  <c r="BJ9" i="14" s="1"/>
  <c r="BH11" i="14"/>
  <c r="BH9" i="14" s="1"/>
  <c r="BF11" i="14"/>
  <c r="BF9" i="14" s="1"/>
  <c r="BD11" i="14"/>
  <c r="BD9" i="14" s="1"/>
  <c r="BB11" i="14"/>
  <c r="BB9" i="14" s="1"/>
  <c r="AZ11" i="14"/>
  <c r="AZ9" i="14" s="1"/>
  <c r="AX11" i="14"/>
  <c r="AX9" i="14" s="1"/>
  <c r="AV11" i="14"/>
  <c r="AV9" i="14" s="1"/>
  <c r="AT11" i="14"/>
  <c r="AT9" i="14" s="1"/>
  <c r="AR11" i="14"/>
  <c r="AR9" i="14" s="1"/>
  <c r="AP11" i="14"/>
  <c r="AP9" i="14" s="1"/>
  <c r="AN11" i="14"/>
  <c r="AN9" i="14" s="1"/>
  <c r="AL11" i="14"/>
  <c r="AL9" i="14" s="1"/>
  <c r="AJ11" i="14"/>
  <c r="AJ9" i="14" s="1"/>
  <c r="AH11" i="14"/>
  <c r="AH9" i="14" s="1"/>
  <c r="AF11" i="14"/>
  <c r="AF9" i="14" s="1"/>
  <c r="AD11" i="14"/>
  <c r="AD9" i="14" s="1"/>
  <c r="A10" i="14"/>
  <c r="B10" i="14" s="1"/>
  <c r="BQ39" i="14"/>
  <c r="BM39" i="14"/>
  <c r="BI39" i="14"/>
  <c r="BE39" i="14"/>
  <c r="BA39" i="14"/>
  <c r="AW39" i="14"/>
  <c r="AS39" i="14"/>
  <c r="AO39" i="14"/>
  <c r="AK39" i="14"/>
  <c r="AG39" i="14"/>
  <c r="AA39" i="14"/>
  <c r="W39" i="14"/>
  <c r="S39" i="14"/>
  <c r="O39" i="14"/>
  <c r="K39" i="14"/>
  <c r="P39" i="14"/>
  <c r="X39" i="14"/>
  <c r="AJ39" i="14"/>
  <c r="AR39" i="14"/>
  <c r="AZ39" i="14"/>
  <c r="BH39" i="14"/>
  <c r="BP39" i="14"/>
  <c r="R39" i="14"/>
  <c r="Z39" i="14"/>
  <c r="AH39" i="14"/>
  <c r="AP39" i="14"/>
  <c r="AX39" i="14"/>
  <c r="BF39" i="14"/>
  <c r="BN39" i="14"/>
  <c r="BR39" i="14" l="1"/>
  <c r="BJ39" i="14"/>
  <c r="BB39" i="14"/>
  <c r="AT39" i="14"/>
  <c r="AL39" i="14"/>
  <c r="AD39" i="14"/>
  <c r="V39" i="14"/>
  <c r="N39" i="14"/>
  <c r="BL39" i="14"/>
  <c r="BD39" i="14"/>
  <c r="AV39" i="14"/>
  <c r="AN39" i="14"/>
  <c r="AF39" i="14"/>
  <c r="T39" i="14"/>
  <c r="L39" i="14"/>
  <c r="M39" i="14"/>
  <c r="Q39" i="14"/>
  <c r="U39" i="14"/>
  <c r="Y39" i="14"/>
  <c r="AE39" i="14"/>
  <c r="AI39" i="14"/>
  <c r="AM39" i="14"/>
  <c r="AQ39" i="14"/>
  <c r="AU39" i="14"/>
  <c r="AY39" i="14"/>
  <c r="BC39" i="14"/>
  <c r="BG39" i="14"/>
  <c r="BK39" i="14"/>
  <c r="BP114" i="14"/>
  <c r="BL114" i="14"/>
  <c r="BH114" i="14"/>
  <c r="BD114" i="14"/>
  <c r="AZ114" i="14"/>
  <c r="AV114" i="14"/>
  <c r="AR114" i="14"/>
  <c r="AN114" i="14"/>
  <c r="AJ114" i="14"/>
  <c r="AF114" i="14"/>
  <c r="BO114" i="14"/>
  <c r="BK114" i="14"/>
  <c r="BG114" i="14"/>
  <c r="BC114" i="14"/>
  <c r="AY114" i="14"/>
  <c r="AU114" i="14"/>
  <c r="AQ114" i="14"/>
  <c r="AM114" i="14"/>
  <c r="AI114" i="14"/>
  <c r="AE114" i="14"/>
  <c r="BR114" i="14"/>
  <c r="BR110" i="14"/>
  <c r="BN114" i="14"/>
  <c r="BJ114" i="14"/>
  <c r="BJ110" i="14"/>
  <c r="BF114" i="14"/>
  <c r="BB114" i="14"/>
  <c r="BB110" i="14"/>
  <c r="AX114" i="14"/>
  <c r="AT114" i="14"/>
  <c r="AT110" i="14"/>
  <c r="AP114" i="14"/>
  <c r="AL114" i="14"/>
  <c r="AL110" i="14"/>
  <c r="AH114" i="14"/>
  <c r="AD114" i="14"/>
  <c r="AD110" i="14"/>
  <c r="BQ114" i="14"/>
  <c r="BM114" i="14"/>
  <c r="BI114" i="14"/>
  <c r="BE114" i="14"/>
  <c r="BA114" i="14"/>
  <c r="AW114" i="14"/>
  <c r="AS114" i="14"/>
  <c r="AO114" i="14"/>
  <c r="AK114" i="14"/>
  <c r="AG114" i="14"/>
  <c r="BQ110" i="14"/>
  <c r="BI110" i="14"/>
  <c r="BA110" i="14"/>
  <c r="AS110" i="14"/>
  <c r="AK110" i="14"/>
  <c r="AF110" i="14"/>
  <c r="AJ110" i="14"/>
  <c r="AN110" i="14"/>
  <c r="AR110" i="14"/>
  <c r="AV110" i="14"/>
  <c r="AZ110" i="14"/>
  <c r="BD110" i="14"/>
  <c r="BH110" i="14"/>
  <c r="BL110" i="14"/>
  <c r="BP110" i="14"/>
  <c r="AE110" i="14"/>
  <c r="AI110" i="14"/>
  <c r="AM110" i="14"/>
  <c r="AQ110" i="14"/>
  <c r="AU110" i="14"/>
  <c r="AY110" i="14"/>
  <c r="BC110" i="14"/>
  <c r="BG110" i="14"/>
  <c r="BK110" i="14"/>
  <c r="BO110" i="14"/>
  <c r="BU24" i="14" l="1"/>
  <c r="BV28" i="14"/>
  <c r="BV24" i="14"/>
  <c r="BV31" i="14"/>
  <c r="BW24" i="14"/>
  <c r="BW31" i="14"/>
  <c r="BW28" i="14"/>
  <c r="BT28" i="14"/>
  <c r="BT24" i="14"/>
  <c r="BT31" i="14"/>
  <c r="BM110" i="14"/>
  <c r="BE110" i="14"/>
  <c r="AW110" i="14"/>
  <c r="AO110" i="14"/>
  <c r="AG110" i="14"/>
  <c r="BN110" i="14"/>
  <c r="BF110" i="14"/>
  <c r="AX110" i="14"/>
  <c r="AP110" i="14"/>
  <c r="AH110" i="14"/>
  <c r="BU28" i="14" l="1"/>
  <c r="BU36" i="14" s="1"/>
  <c r="BU31" i="14"/>
  <c r="BU39" i="14" s="1"/>
  <c r="BT39" i="14"/>
  <c r="BT36" i="14"/>
  <c r="BW36" i="14"/>
  <c r="BW39" i="14"/>
  <c r="BV39" i="14"/>
  <c r="BV36" i="14"/>
  <c r="AD28" i="14" l="1"/>
  <c r="AD24" i="14"/>
  <c r="AE24" i="14" l="1"/>
  <c r="AE28" i="14"/>
  <c r="AD36" i="14"/>
  <c r="AF28" i="14" l="1"/>
  <c r="AF24" i="14"/>
  <c r="AE36" i="14"/>
  <c r="AF36" i="14" l="1"/>
  <c r="AG28" i="14"/>
  <c r="AG24" i="14"/>
  <c r="AG36" i="14" l="1"/>
  <c r="AH28" i="14"/>
  <c r="AH24" i="14"/>
  <c r="AH36" i="14" l="1"/>
  <c r="AI24" i="14"/>
  <c r="AI28" i="14"/>
  <c r="AI36" i="14" l="1"/>
  <c r="AJ28" i="14"/>
  <c r="AJ24" i="14"/>
  <c r="AJ36" i="14" l="1"/>
  <c r="AK28" i="14"/>
  <c r="AK24" i="14"/>
  <c r="AK36" i="14" l="1"/>
  <c r="AL28" i="14"/>
  <c r="AL24" i="14"/>
  <c r="AM24" i="14" l="1"/>
  <c r="AM28" i="14"/>
  <c r="AL36" i="14"/>
  <c r="AN28" i="14" l="1"/>
  <c r="AN24" i="14"/>
  <c r="AM36" i="14"/>
  <c r="AO28" i="14" l="1"/>
  <c r="AO24" i="14"/>
  <c r="AN36" i="14"/>
  <c r="AP28" i="14" l="1"/>
  <c r="AP24" i="14"/>
  <c r="AO36" i="14"/>
  <c r="AP36" i="14" l="1"/>
  <c r="AQ24" i="14"/>
  <c r="AQ28" i="14"/>
  <c r="AQ36" i="14" l="1"/>
  <c r="AR28" i="14"/>
  <c r="AR24" i="14"/>
  <c r="AR36" i="14" l="1"/>
  <c r="AS28" i="14"/>
  <c r="AS24" i="14"/>
  <c r="AS36" i="14" l="1"/>
  <c r="AT28" i="14"/>
  <c r="AT24" i="14"/>
  <c r="AT36" i="14" l="1"/>
  <c r="AU24" i="14"/>
  <c r="AU28" i="14"/>
  <c r="AU36" i="14" l="1"/>
  <c r="AV28" i="14"/>
  <c r="AV24" i="14"/>
  <c r="AW28" i="14" l="1"/>
  <c r="AW24" i="14"/>
  <c r="AV36" i="14"/>
  <c r="AX28" i="14" l="1"/>
  <c r="AX24" i="14"/>
  <c r="AW36" i="14"/>
  <c r="AY24" i="14" l="1"/>
  <c r="AY28" i="14"/>
  <c r="AX36" i="14"/>
  <c r="AY36" i="14" l="1"/>
  <c r="AZ28" i="14"/>
  <c r="AZ24" i="14"/>
  <c r="AZ36" i="14" l="1"/>
  <c r="BA28" i="14"/>
  <c r="BA24" i="14"/>
  <c r="BB28" i="14" l="1"/>
  <c r="BB24" i="14"/>
  <c r="BA36" i="14"/>
  <c r="BC24" i="14" l="1"/>
  <c r="BC28" i="14"/>
  <c r="BB36" i="14"/>
  <c r="BD28" i="14" l="1"/>
  <c r="BD24" i="14"/>
  <c r="BC36" i="14"/>
  <c r="BD36" i="14" l="1"/>
  <c r="BE28" i="14"/>
  <c r="BE24" i="14"/>
  <c r="BE36" i="14" l="1"/>
  <c r="BF28" i="14"/>
  <c r="BF24" i="14"/>
  <c r="BF36" i="14" l="1"/>
  <c r="BG24" i="14"/>
  <c r="BG28" i="14"/>
  <c r="BH28" i="14" l="1"/>
  <c r="BH24" i="14"/>
  <c r="BG36" i="14"/>
  <c r="D9" i="13"/>
  <c r="E9" i="13"/>
  <c r="D10" i="13"/>
  <c r="E10" i="13"/>
  <c r="D11" i="13"/>
  <c r="E11" i="13"/>
  <c r="D12" i="13"/>
  <c r="E12" i="13"/>
  <c r="D13" i="13"/>
  <c r="E13" i="13"/>
  <c r="D14" i="13"/>
  <c r="E14" i="13"/>
  <c r="B15" i="13"/>
  <c r="D15" i="13"/>
  <c r="E15" i="13" s="1"/>
  <c r="B16" i="13"/>
  <c r="D16" i="13" s="1"/>
  <c r="E16" i="13" s="1"/>
  <c r="D17" i="13"/>
  <c r="E17" i="13"/>
  <c r="B18" i="13"/>
  <c r="D18" i="13"/>
  <c r="E18" i="13" s="1"/>
  <c r="B19" i="13"/>
  <c r="D19" i="13" s="1"/>
  <c r="E19" i="13" s="1"/>
  <c r="BI28" i="14" l="1"/>
  <c r="BI24" i="14"/>
  <c r="BH36" i="14"/>
  <c r="B20" i="13"/>
  <c r="BJ28" i="14" l="1"/>
  <c r="BJ24" i="14"/>
  <c r="BI36" i="14"/>
  <c r="D20" i="13"/>
  <c r="E20" i="13" s="1"/>
  <c r="B21" i="13"/>
  <c r="BK24" i="14" l="1"/>
  <c r="BK28" i="14"/>
  <c r="BJ36" i="14"/>
  <c r="D21" i="13"/>
  <c r="E21" i="13" s="1"/>
  <c r="B22" i="13"/>
  <c r="BK36" i="14" l="1"/>
  <c r="BL28" i="14"/>
  <c r="BL24" i="14"/>
  <c r="D22" i="13"/>
  <c r="E22" i="13" s="1"/>
  <c r="B23" i="13"/>
  <c r="BL36" i="14" l="1"/>
  <c r="BM28" i="14"/>
  <c r="BM24" i="14"/>
  <c r="D23" i="13"/>
  <c r="E23" i="13" s="1"/>
  <c r="B24" i="13"/>
  <c r="BM36" i="14" l="1"/>
  <c r="BN28" i="14"/>
  <c r="BN24" i="14"/>
  <c r="D24" i="13"/>
  <c r="E24" i="13" s="1"/>
  <c r="B25" i="13"/>
  <c r="BO24" i="14" l="1"/>
  <c r="BO28" i="14"/>
  <c r="BN36" i="14"/>
  <c r="D25" i="13"/>
  <c r="E25" i="13" s="1"/>
  <c r="B26" i="13"/>
  <c r="BP28" i="14" l="1"/>
  <c r="BP24" i="14"/>
  <c r="BO36" i="14"/>
  <c r="D26" i="13"/>
  <c r="E26" i="13" s="1"/>
  <c r="B27" i="13"/>
  <c r="A10" i="11"/>
  <c r="B10" i="11" s="1"/>
  <c r="C9" i="10"/>
  <c r="C10" i="10"/>
  <c r="D10" i="10" s="1"/>
  <c r="C11" i="10"/>
  <c r="C12" i="10"/>
  <c r="C14" i="10"/>
  <c r="C15" i="10"/>
  <c r="C16" i="10"/>
  <c r="D16" i="10" s="1"/>
  <c r="C17" i="10"/>
  <c r="C18" i="10"/>
  <c r="C19" i="10"/>
  <c r="C20" i="10"/>
  <c r="C21" i="10"/>
  <c r="C8" i="10"/>
  <c r="D15" i="10"/>
  <c r="D9" i="6"/>
  <c r="D20" i="10" l="1"/>
  <c r="D14" i="10"/>
  <c r="BQ28" i="14"/>
  <c r="BQ24" i="14"/>
  <c r="BP36" i="14"/>
  <c r="D27" i="13"/>
  <c r="E27" i="13" s="1"/>
  <c r="B28" i="13"/>
  <c r="A17" i="10"/>
  <c r="A13" i="10"/>
  <c r="A14" i="10"/>
  <c r="A16" i="10"/>
  <c r="A20" i="10"/>
  <c r="A8" i="10"/>
  <c r="D8" i="10"/>
  <c r="A10" i="10"/>
  <c r="A15" i="10"/>
  <c r="BQ36" i="14" l="1"/>
  <c r="BR28" i="14"/>
  <c r="BR24" i="14"/>
  <c r="D28" i="13"/>
  <c r="E28" i="13" s="1"/>
  <c r="B29" i="13"/>
  <c r="D21" i="10"/>
  <c r="A21" i="10"/>
  <c r="D18" i="10"/>
  <c r="A18" i="10"/>
  <c r="D19" i="10"/>
  <c r="A19" i="10"/>
  <c r="D12" i="10"/>
  <c r="A12" i="10"/>
  <c r="BR36" i="14" l="1"/>
  <c r="BS24" i="14"/>
  <c r="BS28" i="14"/>
  <c r="D29" i="13"/>
  <c r="E29" i="13" s="1"/>
  <c r="B30" i="13"/>
  <c r="D30" i="13" s="1"/>
  <c r="E30" i="13" s="1"/>
  <c r="A11" i="10"/>
  <c r="BS36" i="14" l="1"/>
  <c r="A9" i="10"/>
  <c r="D8" i="7"/>
  <c r="D10" i="6"/>
  <c r="E8" i="14" l="1"/>
  <c r="E8" i="11"/>
  <c r="E15" i="10"/>
  <c r="E14" i="10"/>
  <c r="E10" i="10"/>
  <c r="E16" i="10"/>
  <c r="E20" i="10"/>
  <c r="E8" i="10"/>
  <c r="E19" i="10"/>
  <c r="E18" i="10"/>
  <c r="E12" i="10"/>
  <c r="E21" i="10"/>
  <c r="E11" i="10"/>
  <c r="E22" i="11"/>
  <c r="D12" i="6"/>
  <c r="D4" i="6"/>
  <c r="E9" i="10" l="1"/>
  <c r="E16" i="11"/>
  <c r="E14" i="11"/>
  <c r="K8" i="11"/>
  <c r="K12" i="11" s="1"/>
  <c r="M8" i="11"/>
  <c r="M12" i="11" s="1"/>
  <c r="BU8" i="11"/>
  <c r="BE8" i="11"/>
  <c r="AO8" i="11"/>
  <c r="AO12" i="11" s="1"/>
  <c r="Y8" i="11"/>
  <c r="Y12" i="11" s="1"/>
  <c r="H8" i="11"/>
  <c r="H12" i="11" s="1"/>
  <c r="F8" i="11"/>
  <c r="BI8" i="11"/>
  <c r="BI12" i="11" s="1"/>
  <c r="AS8" i="11"/>
  <c r="AC8" i="11"/>
  <c r="AC12" i="11" s="1"/>
  <c r="E12" i="11"/>
  <c r="E11" i="11" s="1"/>
  <c r="I8" i="11"/>
  <c r="N8" i="11"/>
  <c r="N12" i="11" s="1"/>
  <c r="R8" i="11"/>
  <c r="V8" i="11"/>
  <c r="V12" i="11" s="1"/>
  <c r="Z8" i="11"/>
  <c r="Z12" i="11" s="1"/>
  <c r="AD8" i="11"/>
  <c r="AH8" i="11"/>
  <c r="AH12" i="11" s="1"/>
  <c r="AL8" i="11"/>
  <c r="AL12" i="11" s="1"/>
  <c r="AP8" i="11"/>
  <c r="AT8" i="11"/>
  <c r="AT12" i="11" s="1"/>
  <c r="AX8" i="11"/>
  <c r="AX12" i="11" s="1"/>
  <c r="BB8" i="11"/>
  <c r="BF8" i="11"/>
  <c r="BF12" i="11" s="1"/>
  <c r="BJ8" i="11"/>
  <c r="BJ12" i="11" s="1"/>
  <c r="BN8" i="11"/>
  <c r="BR8" i="11"/>
  <c r="BR12" i="11" s="1"/>
  <c r="BV8" i="11"/>
  <c r="BV12" i="11" s="1"/>
  <c r="BM8" i="11"/>
  <c r="BM12" i="11" s="1"/>
  <c r="AW8" i="11"/>
  <c r="AW12" i="11" s="1"/>
  <c r="AG8" i="11"/>
  <c r="Q8" i="11"/>
  <c r="Q12" i="11" s="1"/>
  <c r="BQ8" i="11"/>
  <c r="BA8" i="11"/>
  <c r="BA12" i="11" s="1"/>
  <c r="AK8" i="11"/>
  <c r="AK12" i="11" s="1"/>
  <c r="U8" i="11"/>
  <c r="G8" i="11"/>
  <c r="G12" i="11" s="1"/>
  <c r="P8" i="11"/>
  <c r="P12" i="11" s="1"/>
  <c r="X8" i="11"/>
  <c r="AF8" i="11"/>
  <c r="AF12" i="11" s="1"/>
  <c r="AN8" i="11"/>
  <c r="AN12" i="11" s="1"/>
  <c r="AV8" i="11"/>
  <c r="BD8" i="11"/>
  <c r="BD12" i="11" s="1"/>
  <c r="BL8" i="11"/>
  <c r="BL12" i="11" s="1"/>
  <c r="BT8" i="11"/>
  <c r="BW8" i="11"/>
  <c r="BO8" i="11"/>
  <c r="BO12" i="11" s="1"/>
  <c r="BG8" i="11"/>
  <c r="BG12" i="11" s="1"/>
  <c r="AY8" i="11"/>
  <c r="AQ8" i="11"/>
  <c r="AQ12" i="11" s="1"/>
  <c r="AI8" i="11"/>
  <c r="AI12" i="11" s="1"/>
  <c r="AA8" i="11"/>
  <c r="S8" i="11"/>
  <c r="S12" i="11" s="1"/>
  <c r="J8" i="11"/>
  <c r="J12" i="11" s="1"/>
  <c r="E23" i="11"/>
  <c r="L8" i="11"/>
  <c r="T8" i="11"/>
  <c r="T12" i="11" s="1"/>
  <c r="AB8" i="11"/>
  <c r="AB12" i="11" s="1"/>
  <c r="AJ8" i="11"/>
  <c r="AR8" i="11"/>
  <c r="AR12" i="11" s="1"/>
  <c r="AZ8" i="11"/>
  <c r="AZ12" i="11" s="1"/>
  <c r="BH8" i="11"/>
  <c r="BP8" i="11"/>
  <c r="BP12" i="11" s="1"/>
  <c r="BX8" i="11"/>
  <c r="BX12" i="11" s="1"/>
  <c r="BS8" i="11"/>
  <c r="BS12" i="11" s="1"/>
  <c r="BK8" i="11"/>
  <c r="BC8" i="11"/>
  <c r="BC12" i="11" s="1"/>
  <c r="AU8" i="11"/>
  <c r="AU12" i="11" s="1"/>
  <c r="AM8" i="11"/>
  <c r="AE8" i="11"/>
  <c r="AE12" i="11" s="1"/>
  <c r="W8" i="11"/>
  <c r="W12" i="11" s="1"/>
  <c r="O8" i="11"/>
  <c r="E13" i="11"/>
  <c r="D4" i="7"/>
  <c r="C8" i="3"/>
  <c r="BT22" i="11"/>
  <c r="K22" i="11"/>
  <c r="H22" i="11"/>
  <c r="J22" i="11"/>
  <c r="M22" i="11"/>
  <c r="O22" i="11"/>
  <c r="Q22" i="11"/>
  <c r="S22" i="11"/>
  <c r="U22" i="11"/>
  <c r="W22" i="11"/>
  <c r="Y22" i="11"/>
  <c r="AA22" i="11"/>
  <c r="AC22" i="11"/>
  <c r="AE22" i="11"/>
  <c r="AG22" i="11"/>
  <c r="AI22" i="11"/>
  <c r="AK22" i="11"/>
  <c r="G22" i="11"/>
  <c r="L22" i="11"/>
  <c r="P22" i="11"/>
  <c r="T22" i="11"/>
  <c r="X22" i="11"/>
  <c r="AB22" i="11"/>
  <c r="AF22" i="11"/>
  <c r="AJ22" i="11"/>
  <c r="AM22" i="11"/>
  <c r="AO22" i="11"/>
  <c r="AQ22" i="11"/>
  <c r="AS22" i="11"/>
  <c r="AU22" i="11"/>
  <c r="AW22" i="11"/>
  <c r="AY22" i="11"/>
  <c r="BA22" i="11"/>
  <c r="BC22" i="11"/>
  <c r="BE22" i="11"/>
  <c r="BG22" i="11"/>
  <c r="BI22" i="11"/>
  <c r="BK22" i="11"/>
  <c r="BM22" i="11"/>
  <c r="BO22" i="11"/>
  <c r="BQ22" i="11"/>
  <c r="BS22" i="11"/>
  <c r="BU22" i="11"/>
  <c r="BW22" i="11"/>
  <c r="F22" i="11"/>
  <c r="I22" i="11"/>
  <c r="N22" i="11"/>
  <c r="R22" i="11"/>
  <c r="V22" i="11"/>
  <c r="Z22" i="11"/>
  <c r="AD22" i="11"/>
  <c r="AH22" i="11"/>
  <c r="AL22" i="11"/>
  <c r="AN22" i="11"/>
  <c r="AP22" i="11"/>
  <c r="AR22" i="11"/>
  <c r="AT22" i="11"/>
  <c r="AV22" i="11"/>
  <c r="AX22" i="11"/>
  <c r="AZ22" i="11"/>
  <c r="BB22" i="11"/>
  <c r="BD22" i="11"/>
  <c r="BF22" i="11"/>
  <c r="BH22" i="11"/>
  <c r="BJ22" i="11"/>
  <c r="BL22" i="11"/>
  <c r="BN22" i="11"/>
  <c r="BP22" i="11"/>
  <c r="BR22" i="11"/>
  <c r="BV22" i="11"/>
  <c r="BX22" i="11"/>
  <c r="D10" i="3"/>
  <c r="D15" i="3"/>
  <c r="E10" i="3"/>
  <c r="BU12" i="11" l="1"/>
  <c r="AB8" i="14"/>
  <c r="AB114" i="14" s="1"/>
  <c r="BT12" i="11"/>
  <c r="S8" i="14"/>
  <c r="S114" i="14" s="1"/>
  <c r="AS12" i="11"/>
  <c r="W8" i="14"/>
  <c r="W114" i="14" s="1"/>
  <c r="BE12" i="11"/>
  <c r="L14" i="11"/>
  <c r="BO14" i="11"/>
  <c r="AY14" i="11"/>
  <c r="AI14" i="11"/>
  <c r="BS14" i="11"/>
  <c r="BC14" i="11"/>
  <c r="AM14" i="11"/>
  <c r="H14" i="11"/>
  <c r="M14" i="11"/>
  <c r="Q14" i="11"/>
  <c r="U14" i="11"/>
  <c r="Y14" i="11"/>
  <c r="K14" i="11"/>
  <c r="BW14" i="11"/>
  <c r="BG14" i="11"/>
  <c r="AQ14" i="11"/>
  <c r="T14" i="11"/>
  <c r="BK14" i="11"/>
  <c r="AU14" i="11"/>
  <c r="AB14" i="11"/>
  <c r="J14" i="11"/>
  <c r="S14" i="11"/>
  <c r="AA14" i="11"/>
  <c r="M14" i="14" s="1"/>
  <c r="AE14" i="11"/>
  <c r="I14" i="11"/>
  <c r="G14" i="14" s="1"/>
  <c r="R14" i="11"/>
  <c r="Z14" i="11"/>
  <c r="AH14" i="11"/>
  <c r="AL14" i="11"/>
  <c r="AP14" i="11"/>
  <c r="AT14" i="11"/>
  <c r="AX14" i="11"/>
  <c r="BB14" i="11"/>
  <c r="V14" i="14" s="1"/>
  <c r="BF14" i="11"/>
  <c r="BJ14" i="11"/>
  <c r="BN14" i="11"/>
  <c r="BR14" i="11"/>
  <c r="BV14" i="11"/>
  <c r="BU14" i="11"/>
  <c r="BM14" i="11"/>
  <c r="BE14" i="11"/>
  <c r="W14" i="14" s="1"/>
  <c r="AW14" i="11"/>
  <c r="AO14" i="11"/>
  <c r="AF14" i="11"/>
  <c r="P14" i="11"/>
  <c r="O14" i="11"/>
  <c r="W14" i="11"/>
  <c r="AC14" i="11"/>
  <c r="AG14" i="11"/>
  <c r="O14" i="14" s="1"/>
  <c r="N14" i="11"/>
  <c r="V14" i="11"/>
  <c r="AD14" i="11"/>
  <c r="N14" i="14" s="1"/>
  <c r="AJ14" i="11"/>
  <c r="AN14" i="11"/>
  <c r="AR14" i="11"/>
  <c r="AV14" i="11"/>
  <c r="T14" i="14" s="1"/>
  <c r="AZ14" i="11"/>
  <c r="BD14" i="11"/>
  <c r="BH14" i="11"/>
  <c r="X14" i="14" s="1"/>
  <c r="BL14" i="11"/>
  <c r="BP14" i="11"/>
  <c r="BT14" i="11"/>
  <c r="BX14" i="11"/>
  <c r="F14" i="11"/>
  <c r="BQ14" i="11"/>
  <c r="AA14" i="14" s="1"/>
  <c r="BI14" i="11"/>
  <c r="BA14" i="11"/>
  <c r="AS14" i="11"/>
  <c r="S14" i="14" s="1"/>
  <c r="AK14" i="11"/>
  <c r="X14" i="11"/>
  <c r="L14" i="14" s="1"/>
  <c r="G14" i="11"/>
  <c r="Q8" i="14"/>
  <c r="Q114" i="14" s="1"/>
  <c r="AM12" i="11"/>
  <c r="P8" i="14"/>
  <c r="P114" i="14" s="1"/>
  <c r="AJ12" i="11"/>
  <c r="K23" i="11"/>
  <c r="G23" i="11"/>
  <c r="L23" i="11"/>
  <c r="P23" i="11"/>
  <c r="T23" i="11"/>
  <c r="X23" i="11"/>
  <c r="AB23" i="11"/>
  <c r="AF23" i="11"/>
  <c r="AJ23" i="11"/>
  <c r="AN23" i="11"/>
  <c r="AR23" i="11"/>
  <c r="AV23" i="11"/>
  <c r="AZ23" i="11"/>
  <c r="BD23" i="11"/>
  <c r="BH23" i="11"/>
  <c r="BL23" i="11"/>
  <c r="BP23" i="11"/>
  <c r="BT23" i="11"/>
  <c r="BX23" i="11"/>
  <c r="BC23" i="11"/>
  <c r="BI23" i="11"/>
  <c r="BM23" i="11"/>
  <c r="BS23" i="11"/>
  <c r="BW23" i="11"/>
  <c r="J23" i="11"/>
  <c r="O23" i="11"/>
  <c r="S23" i="11"/>
  <c r="W23" i="11"/>
  <c r="AA23" i="11"/>
  <c r="AE23" i="11"/>
  <c r="AI23" i="11"/>
  <c r="AM23" i="11"/>
  <c r="N23" i="11"/>
  <c r="V23" i="11"/>
  <c r="AD23" i="11"/>
  <c r="AL23" i="11"/>
  <c r="AT23" i="11"/>
  <c r="BB23" i="11"/>
  <c r="BJ23" i="11"/>
  <c r="BR23" i="11"/>
  <c r="AY23" i="11"/>
  <c r="BK23" i="11"/>
  <c r="BU23" i="11"/>
  <c r="M23" i="11"/>
  <c r="U23" i="11"/>
  <c r="AC23" i="11"/>
  <c r="AK23" i="11"/>
  <c r="AQ23" i="11"/>
  <c r="AU23" i="11"/>
  <c r="BA23" i="11"/>
  <c r="BO23" i="11"/>
  <c r="I23" i="11"/>
  <c r="R23" i="11"/>
  <c r="Z23" i="11"/>
  <c r="AH23" i="11"/>
  <c r="AP23" i="11"/>
  <c r="AX23" i="11"/>
  <c r="BF23" i="11"/>
  <c r="BN23" i="11"/>
  <c r="BV23" i="11"/>
  <c r="BE23" i="11"/>
  <c r="BQ23" i="11"/>
  <c r="H23" i="11"/>
  <c r="Q23" i="11"/>
  <c r="Y23" i="11"/>
  <c r="AG23" i="11"/>
  <c r="AO23" i="11"/>
  <c r="AS23" i="11"/>
  <c r="AW23" i="11"/>
  <c r="BG23" i="11"/>
  <c r="F23" i="11"/>
  <c r="U8" i="14"/>
  <c r="U114" i="14" s="1"/>
  <c r="AY12" i="11"/>
  <c r="L8" i="14"/>
  <c r="L114" i="14" s="1"/>
  <c r="X12" i="11"/>
  <c r="AA8" i="14"/>
  <c r="AA114" i="14" s="1"/>
  <c r="BQ12" i="11"/>
  <c r="AG12" i="11"/>
  <c r="O8" i="14"/>
  <c r="O114" i="14" s="1"/>
  <c r="V8" i="14"/>
  <c r="V114" i="14" s="1"/>
  <c r="BB12" i="11"/>
  <c r="N8" i="14"/>
  <c r="N114" i="14" s="1"/>
  <c r="AD12" i="11"/>
  <c r="V11" i="11"/>
  <c r="F8" i="14"/>
  <c r="F12" i="11"/>
  <c r="A8" i="11"/>
  <c r="B8" i="11" s="1"/>
  <c r="K13" i="11"/>
  <c r="AC13" i="11"/>
  <c r="AG13" i="11"/>
  <c r="AK13" i="11"/>
  <c r="AK11" i="11" s="1"/>
  <c r="AO13" i="11"/>
  <c r="AS13" i="11"/>
  <c r="AW13" i="11"/>
  <c r="BA13" i="11"/>
  <c r="BE13" i="11"/>
  <c r="BI13" i="11"/>
  <c r="BM13" i="11"/>
  <c r="BM11" i="11" s="1"/>
  <c r="BQ13" i="11"/>
  <c r="BU13" i="11"/>
  <c r="Y13" i="11"/>
  <c r="Y11" i="11" s="1"/>
  <c r="V13" i="11"/>
  <c r="R13" i="11"/>
  <c r="J13" i="11"/>
  <c r="O13" i="11"/>
  <c r="Z13" i="11"/>
  <c r="AD13" i="11"/>
  <c r="AH13" i="11"/>
  <c r="AL13" i="11"/>
  <c r="AL11" i="11" s="1"/>
  <c r="AP13" i="11"/>
  <c r="AT13" i="11"/>
  <c r="AT11" i="11" s="1"/>
  <c r="AX13" i="11"/>
  <c r="BB13" i="11"/>
  <c r="BF13" i="11"/>
  <c r="BJ13" i="11"/>
  <c r="BJ11" i="11" s="1"/>
  <c r="BN13" i="11"/>
  <c r="BR13" i="11"/>
  <c r="BR11" i="11" s="1"/>
  <c r="BV13" i="11"/>
  <c r="S13" i="11"/>
  <c r="S11" i="11" s="1"/>
  <c r="W13" i="11"/>
  <c r="W11" i="11" s="1"/>
  <c r="G13" i="11"/>
  <c r="G11" i="11" s="1"/>
  <c r="L13" i="11"/>
  <c r="P13" i="11"/>
  <c r="AA13" i="11"/>
  <c r="AE13" i="11"/>
  <c r="AI13" i="11"/>
  <c r="AI11" i="11" s="1"/>
  <c r="AM13" i="11"/>
  <c r="AQ13" i="11"/>
  <c r="AU13" i="11"/>
  <c r="AU11" i="11" s="1"/>
  <c r="AY13" i="11"/>
  <c r="BC13" i="11"/>
  <c r="BC11" i="11" s="1"/>
  <c r="BG13" i="11"/>
  <c r="BK13" i="11"/>
  <c r="BO13" i="11"/>
  <c r="BO11" i="11" s="1"/>
  <c r="BS13" i="11"/>
  <c r="BS11" i="11" s="1"/>
  <c r="BW13" i="11"/>
  <c r="T13" i="11"/>
  <c r="T11" i="11" s="1"/>
  <c r="X13" i="11"/>
  <c r="H13" i="11"/>
  <c r="M13" i="11"/>
  <c r="M11" i="11" s="1"/>
  <c r="F13" i="11"/>
  <c r="F13" i="14" s="1"/>
  <c r="AB13" i="11"/>
  <c r="AF13" i="11"/>
  <c r="AJ13" i="11"/>
  <c r="AN13" i="11"/>
  <c r="AN11" i="11" s="1"/>
  <c r="AR13" i="11"/>
  <c r="AV13" i="11"/>
  <c r="T13" i="14" s="1"/>
  <c r="AZ13" i="11"/>
  <c r="AZ11" i="11" s="1"/>
  <c r="BD13" i="11"/>
  <c r="BD11" i="11" s="1"/>
  <c r="BH13" i="11"/>
  <c r="BL13" i="11"/>
  <c r="BP13" i="11"/>
  <c r="BP11" i="11" s="1"/>
  <c r="BT13" i="11"/>
  <c r="AB13" i="14" s="1"/>
  <c r="BX13" i="11"/>
  <c r="AC13" i="14" s="1"/>
  <c r="U13" i="11"/>
  <c r="K13" i="14" s="1"/>
  <c r="Q13" i="11"/>
  <c r="I13" i="11"/>
  <c r="G13" i="14" s="1"/>
  <c r="N13" i="11"/>
  <c r="N11" i="11" s="1"/>
  <c r="I8" i="14"/>
  <c r="I114" i="14" s="1"/>
  <c r="O12" i="11"/>
  <c r="AE11" i="11"/>
  <c r="Y8" i="14"/>
  <c r="Y114" i="14" s="1"/>
  <c r="BK12" i="11"/>
  <c r="BX11" i="11"/>
  <c r="X8" i="14"/>
  <c r="X114" i="14" s="1"/>
  <c r="BH12" i="11"/>
  <c r="AR11" i="11"/>
  <c r="AB11" i="11"/>
  <c r="H8" i="14"/>
  <c r="H114" i="14" s="1"/>
  <c r="H115" i="14" s="1"/>
  <c r="I113" i="14" s="1"/>
  <c r="L12" i="11"/>
  <c r="J11" i="11"/>
  <c r="M8" i="14"/>
  <c r="M114" i="14" s="1"/>
  <c r="AA12" i="11"/>
  <c r="AQ11" i="11"/>
  <c r="BG11" i="11"/>
  <c r="AC8" i="14"/>
  <c r="AC114" i="14" s="1"/>
  <c r="BW12" i="11"/>
  <c r="BL11" i="11"/>
  <c r="T8" i="14"/>
  <c r="T114" i="14" s="1"/>
  <c r="AV12" i="11"/>
  <c r="AF11" i="11"/>
  <c r="P11" i="11"/>
  <c r="K8" i="14"/>
  <c r="K114" i="14" s="1"/>
  <c r="U12" i="11"/>
  <c r="BA11" i="11"/>
  <c r="Q11" i="11"/>
  <c r="AW11" i="11"/>
  <c r="BV11" i="11"/>
  <c r="Z8" i="14"/>
  <c r="Z114" i="14" s="1"/>
  <c r="BN12" i="11"/>
  <c r="BF11" i="11"/>
  <c r="AX11" i="11"/>
  <c r="R8" i="14"/>
  <c r="R114" i="14" s="1"/>
  <c r="AP12" i="11"/>
  <c r="AH11" i="11"/>
  <c r="Z11" i="11"/>
  <c r="J8" i="14"/>
  <c r="J114" i="14" s="1"/>
  <c r="R12" i="11"/>
  <c r="G8" i="14"/>
  <c r="I12" i="11"/>
  <c r="AC11" i="11"/>
  <c r="BI11" i="11"/>
  <c r="H11" i="11"/>
  <c r="AO11" i="11"/>
  <c r="BU11" i="11"/>
  <c r="K11" i="11"/>
  <c r="K16" i="11"/>
  <c r="AH16" i="11"/>
  <c r="R16" i="11"/>
  <c r="BF16" i="11"/>
  <c r="Z16" i="11"/>
  <c r="BR16" i="11"/>
  <c r="BB16" i="11"/>
  <c r="AL16" i="11"/>
  <c r="V16" i="11"/>
  <c r="N16" i="11"/>
  <c r="BN16" i="11"/>
  <c r="AX16" i="11"/>
  <c r="BV16" i="11"/>
  <c r="AP16" i="11"/>
  <c r="I16" i="11"/>
  <c r="BJ16" i="11"/>
  <c r="AT16" i="11"/>
  <c r="AD16" i="11"/>
  <c r="E17" i="11"/>
  <c r="J16" i="11"/>
  <c r="O16" i="11"/>
  <c r="S16" i="11"/>
  <c r="W16" i="11"/>
  <c r="AA16" i="11"/>
  <c r="AE16" i="11"/>
  <c r="AI16" i="11"/>
  <c r="AM16" i="11"/>
  <c r="AQ16" i="11"/>
  <c r="AU16" i="11"/>
  <c r="AY16" i="11"/>
  <c r="BC16" i="11"/>
  <c r="BG16" i="11"/>
  <c r="BK16" i="11"/>
  <c r="BO16" i="11"/>
  <c r="BS16" i="11"/>
  <c r="BW16" i="11"/>
  <c r="BX16" i="11"/>
  <c r="BP16" i="11"/>
  <c r="BH16" i="11"/>
  <c r="AZ16" i="11"/>
  <c r="AR16" i="11"/>
  <c r="AJ16" i="11"/>
  <c r="AB16" i="11"/>
  <c r="T16" i="11"/>
  <c r="L16" i="11"/>
  <c r="AK16" i="11"/>
  <c r="AW16" i="11"/>
  <c r="BE16" i="11"/>
  <c r="BI16" i="11"/>
  <c r="BQ16" i="11"/>
  <c r="BU16" i="11"/>
  <c r="F16" i="11"/>
  <c r="BT16" i="11"/>
  <c r="BD16" i="11"/>
  <c r="AV16" i="11"/>
  <c r="AN16" i="11"/>
  <c r="AF16" i="11"/>
  <c r="X16" i="11"/>
  <c r="P16" i="11"/>
  <c r="H16" i="11"/>
  <c r="M16" i="11"/>
  <c r="Q16" i="11"/>
  <c r="U16" i="11"/>
  <c r="Y16" i="11"/>
  <c r="AC16" i="11"/>
  <c r="AG16" i="11"/>
  <c r="AO16" i="11"/>
  <c r="AS16" i="11"/>
  <c r="BA16" i="11"/>
  <c r="BM16" i="11"/>
  <c r="BL16" i="11"/>
  <c r="G16" i="11"/>
  <c r="AC22" i="14"/>
  <c r="F22" i="14"/>
  <c r="AA22" i="14"/>
  <c r="W22" i="14"/>
  <c r="S22" i="14"/>
  <c r="K22" i="14"/>
  <c r="AB22" i="14"/>
  <c r="X22" i="14"/>
  <c r="T22" i="14"/>
  <c r="M22" i="14"/>
  <c r="P22" i="14"/>
  <c r="L22" i="14"/>
  <c r="H22" i="14"/>
  <c r="Y22" i="14"/>
  <c r="U22" i="14"/>
  <c r="Q22" i="14"/>
  <c r="O22" i="14"/>
  <c r="G22" i="14"/>
  <c r="Z22" i="14"/>
  <c r="V22" i="14"/>
  <c r="R22" i="14"/>
  <c r="I22" i="14"/>
  <c r="N22" i="14"/>
  <c r="J22" i="14"/>
  <c r="A22" i="11"/>
  <c r="B22" i="11" s="1"/>
  <c r="E15" i="3"/>
  <c r="O16" i="14" l="1"/>
  <c r="W16" i="14"/>
  <c r="Y23" i="14"/>
  <c r="V23" i="14"/>
  <c r="K16" i="14"/>
  <c r="AB16" i="14"/>
  <c r="Z23" i="14"/>
  <c r="J23" i="14"/>
  <c r="F23" i="14"/>
  <c r="S16" i="14"/>
  <c r="AA16" i="14"/>
  <c r="S23" i="14"/>
  <c r="O23" i="14"/>
  <c r="AA23" i="14"/>
  <c r="R23" i="14"/>
  <c r="G23" i="14"/>
  <c r="AC23" i="14"/>
  <c r="T16" i="14"/>
  <c r="H16" i="14"/>
  <c r="X16" i="14"/>
  <c r="AC16" i="14"/>
  <c r="Y16" i="14"/>
  <c r="Q16" i="14"/>
  <c r="I16" i="14"/>
  <c r="K17" i="11"/>
  <c r="K9" i="11" s="1"/>
  <c r="G17" i="11"/>
  <c r="G9" i="11" s="1"/>
  <c r="U17" i="11"/>
  <c r="Y17" i="11"/>
  <c r="Y20" i="11" s="1"/>
  <c r="Y9" i="11" s="1"/>
  <c r="AC17" i="11"/>
  <c r="AC20" i="11" s="1"/>
  <c r="AC9" i="11" s="1"/>
  <c r="AG17" i="11"/>
  <c r="AK17" i="11"/>
  <c r="AK20" i="11" s="1"/>
  <c r="AK9" i="11" s="1"/>
  <c r="AO17" i="11"/>
  <c r="AO20" i="11" s="1"/>
  <c r="AO9" i="11" s="1"/>
  <c r="AS17" i="11"/>
  <c r="AW17" i="11"/>
  <c r="AW20" i="11" s="1"/>
  <c r="AW9" i="11" s="1"/>
  <c r="BA17" i="11"/>
  <c r="BA20" i="11" s="1"/>
  <c r="BA9" i="11" s="1"/>
  <c r="BE17" i="11"/>
  <c r="BI17" i="11"/>
  <c r="BI20" i="11" s="1"/>
  <c r="BI9" i="11" s="1"/>
  <c r="BM17" i="11"/>
  <c r="BM20" i="11" s="1"/>
  <c r="BM9" i="11" s="1"/>
  <c r="BQ17" i="11"/>
  <c r="BU17" i="11"/>
  <c r="BV21" i="11" s="1"/>
  <c r="R17" i="11"/>
  <c r="L17" i="11"/>
  <c r="I17" i="11"/>
  <c r="V17" i="11"/>
  <c r="V20" i="11" s="1"/>
  <c r="V9" i="11" s="1"/>
  <c r="Z17" i="11"/>
  <c r="Z20" i="11" s="1"/>
  <c r="Z9" i="11" s="1"/>
  <c r="AD17" i="11"/>
  <c r="AH17" i="11"/>
  <c r="AH20" i="11" s="1"/>
  <c r="AH9" i="11" s="1"/>
  <c r="AL17" i="11"/>
  <c r="AL20" i="11" s="1"/>
  <c r="AL9" i="11" s="1"/>
  <c r="AP17" i="11"/>
  <c r="AT17" i="11"/>
  <c r="AT20" i="11" s="1"/>
  <c r="AT9" i="11" s="1"/>
  <c r="AX17" i="11"/>
  <c r="AX20" i="11" s="1"/>
  <c r="AX9" i="11" s="1"/>
  <c r="BB17" i="11"/>
  <c r="BF17" i="11"/>
  <c r="BF20" i="11" s="1"/>
  <c r="BF9" i="11" s="1"/>
  <c r="BJ17" i="11"/>
  <c r="BJ20" i="11" s="1"/>
  <c r="BJ9" i="11" s="1"/>
  <c r="BN17" i="11"/>
  <c r="BR17" i="11"/>
  <c r="BR20" i="11" s="1"/>
  <c r="BR9" i="11" s="1"/>
  <c r="BV17" i="11"/>
  <c r="BW21" i="11" s="1"/>
  <c r="P17" i="11"/>
  <c r="P20" i="11" s="1"/>
  <c r="P9" i="11" s="1"/>
  <c r="M17" i="11"/>
  <c r="M20" i="11" s="1"/>
  <c r="M9" i="11" s="1"/>
  <c r="BX17" i="11"/>
  <c r="F17" i="11"/>
  <c r="H17" i="11"/>
  <c r="H9" i="11" s="1"/>
  <c r="W17" i="11"/>
  <c r="W20" i="11" s="1"/>
  <c r="W9" i="11" s="1"/>
  <c r="AA17" i="11"/>
  <c r="AE17" i="11"/>
  <c r="AE20" i="11" s="1"/>
  <c r="AE9" i="11" s="1"/>
  <c r="AI17" i="11"/>
  <c r="AI20" i="11" s="1"/>
  <c r="AI9" i="11" s="1"/>
  <c r="AM17" i="11"/>
  <c r="AQ17" i="11"/>
  <c r="AQ20" i="11" s="1"/>
  <c r="AQ9" i="11" s="1"/>
  <c r="AU17" i="11"/>
  <c r="AU20" i="11" s="1"/>
  <c r="AU9" i="11" s="1"/>
  <c r="AY17" i="11"/>
  <c r="BC17" i="11"/>
  <c r="BC20" i="11" s="1"/>
  <c r="BC9" i="11" s="1"/>
  <c r="BG17" i="11"/>
  <c r="BG20" i="11" s="1"/>
  <c r="BG9" i="11" s="1"/>
  <c r="BK17" i="11"/>
  <c r="BO17" i="11"/>
  <c r="BO20" i="11" s="1"/>
  <c r="BO9" i="11" s="1"/>
  <c r="BS17" i="11"/>
  <c r="BS20" i="11" s="1"/>
  <c r="BW17" i="11"/>
  <c r="Q17" i="11"/>
  <c r="Q20" i="11" s="1"/>
  <c r="Q9" i="11" s="1"/>
  <c r="N17" i="11"/>
  <c r="N20" i="11" s="1"/>
  <c r="N9" i="11" s="1"/>
  <c r="T17" i="11"/>
  <c r="T20" i="11" s="1"/>
  <c r="T9" i="11" s="1"/>
  <c r="X17" i="11"/>
  <c r="AB17" i="11"/>
  <c r="AB20" i="11" s="1"/>
  <c r="AB9" i="11" s="1"/>
  <c r="AF17" i="11"/>
  <c r="AF20" i="11" s="1"/>
  <c r="AF9" i="11" s="1"/>
  <c r="AJ17" i="11"/>
  <c r="AN17" i="11"/>
  <c r="AN20" i="11" s="1"/>
  <c r="AN9" i="11" s="1"/>
  <c r="AR17" i="11"/>
  <c r="AR20" i="11" s="1"/>
  <c r="AR9" i="11" s="1"/>
  <c r="AV17" i="11"/>
  <c r="AZ17" i="11"/>
  <c r="AZ20" i="11" s="1"/>
  <c r="AZ9" i="11" s="1"/>
  <c r="BD17" i="11"/>
  <c r="BD20" i="11" s="1"/>
  <c r="BD9" i="11" s="1"/>
  <c r="BH17" i="11"/>
  <c r="BL17" i="11"/>
  <c r="BL20" i="11" s="1"/>
  <c r="BL9" i="11" s="1"/>
  <c r="BP17" i="11"/>
  <c r="BP20" i="11" s="1"/>
  <c r="BP9" i="11" s="1"/>
  <c r="BT17" i="11"/>
  <c r="S17" i="11"/>
  <c r="S20" i="11" s="1"/>
  <c r="S9" i="11" s="1"/>
  <c r="J17" i="11"/>
  <c r="J9" i="11" s="1"/>
  <c r="O17" i="11"/>
  <c r="G16" i="14"/>
  <c r="Z16" i="14"/>
  <c r="V16" i="14"/>
  <c r="J16" i="14"/>
  <c r="BW11" i="11"/>
  <c r="BX21" i="11" s="1"/>
  <c r="AC12" i="14"/>
  <c r="AC11" i="14" s="1"/>
  <c r="AA11" i="11"/>
  <c r="AA20" i="11" s="1"/>
  <c r="M12" i="14"/>
  <c r="I115" i="14"/>
  <c r="J113" i="14" s="1"/>
  <c r="J115" i="14" s="1"/>
  <c r="K113" i="14" s="1"/>
  <c r="K115" i="14" s="1"/>
  <c r="L113" i="14" s="1"/>
  <c r="L115" i="14" s="1"/>
  <c r="M113" i="14" s="1"/>
  <c r="M115" i="14" s="1"/>
  <c r="N113" i="14" s="1"/>
  <c r="N115" i="14" s="1"/>
  <c r="O113" i="14" s="1"/>
  <c r="O115" i="14" s="1"/>
  <c r="P113" i="14" s="1"/>
  <c r="P115" i="14" s="1"/>
  <c r="Q113" i="14" s="1"/>
  <c r="Q115" i="14" s="1"/>
  <c r="R113" i="14" s="1"/>
  <c r="R115" i="14" s="1"/>
  <c r="S113" i="14" s="1"/>
  <c r="S115" i="14" s="1"/>
  <c r="T113" i="14" s="1"/>
  <c r="T115" i="14" s="1"/>
  <c r="U113" i="14" s="1"/>
  <c r="U115" i="14" s="1"/>
  <c r="V113" i="14" s="1"/>
  <c r="V115" i="14" s="1"/>
  <c r="W113" i="14" s="1"/>
  <c r="W115" i="14" s="1"/>
  <c r="X113" i="14" s="1"/>
  <c r="X115" i="14" s="1"/>
  <c r="Y113" i="14" s="1"/>
  <c r="Y115" i="14" s="1"/>
  <c r="Z113" i="14" s="1"/>
  <c r="Z115" i="14" s="1"/>
  <c r="AA113" i="14" s="1"/>
  <c r="AA115" i="14" s="1"/>
  <c r="AB113" i="14" s="1"/>
  <c r="AB115" i="14" s="1"/>
  <c r="AC113" i="14" s="1"/>
  <c r="AC115" i="14" s="1"/>
  <c r="AD113" i="14" s="1"/>
  <c r="AD115" i="14" s="1"/>
  <c r="AE113" i="14" s="1"/>
  <c r="AE115" i="14" s="1"/>
  <c r="AF113" i="14" s="1"/>
  <c r="AF115" i="14" s="1"/>
  <c r="AG113" i="14" s="1"/>
  <c r="AG115" i="14" s="1"/>
  <c r="AH113" i="14" s="1"/>
  <c r="AH115" i="14" s="1"/>
  <c r="AI113" i="14" s="1"/>
  <c r="AI115" i="14" s="1"/>
  <c r="AJ113" i="14" s="1"/>
  <c r="AJ115" i="14" s="1"/>
  <c r="AK113" i="14" s="1"/>
  <c r="AK115" i="14" s="1"/>
  <c r="AL113" i="14" s="1"/>
  <c r="AL115" i="14" s="1"/>
  <c r="AM113" i="14" s="1"/>
  <c r="AM115" i="14" s="1"/>
  <c r="AN113" i="14" s="1"/>
  <c r="AN115" i="14" s="1"/>
  <c r="AO113" i="14" s="1"/>
  <c r="AO115" i="14" s="1"/>
  <c r="AP113" i="14" s="1"/>
  <c r="AP115" i="14" s="1"/>
  <c r="AQ113" i="14" s="1"/>
  <c r="AQ115" i="14" s="1"/>
  <c r="AR113" i="14" s="1"/>
  <c r="AR115" i="14" s="1"/>
  <c r="AS113" i="14" s="1"/>
  <c r="AS115" i="14" s="1"/>
  <c r="AT113" i="14" s="1"/>
  <c r="AT115" i="14" s="1"/>
  <c r="AU113" i="14" s="1"/>
  <c r="AU115" i="14" s="1"/>
  <c r="AV113" i="14" s="1"/>
  <c r="AV115" i="14" s="1"/>
  <c r="AW113" i="14" s="1"/>
  <c r="AW115" i="14" s="1"/>
  <c r="AX113" i="14" s="1"/>
  <c r="AX115" i="14" s="1"/>
  <c r="AY113" i="14" s="1"/>
  <c r="AY115" i="14" s="1"/>
  <c r="AZ113" i="14" s="1"/>
  <c r="AZ115" i="14" s="1"/>
  <c r="BA113" i="14" s="1"/>
  <c r="BA115" i="14" s="1"/>
  <c r="BB113" i="14" s="1"/>
  <c r="BB115" i="14" s="1"/>
  <c r="BC113" i="14" s="1"/>
  <c r="BC115" i="14" s="1"/>
  <c r="BD113" i="14" s="1"/>
  <c r="BD115" i="14" s="1"/>
  <c r="BE113" i="14" s="1"/>
  <c r="BE115" i="14" s="1"/>
  <c r="BF113" i="14" s="1"/>
  <c r="BF115" i="14" s="1"/>
  <c r="BG113" i="14" s="1"/>
  <c r="BG115" i="14" s="1"/>
  <c r="BH113" i="14" s="1"/>
  <c r="BH115" i="14" s="1"/>
  <c r="BI113" i="14" s="1"/>
  <c r="BI115" i="14" s="1"/>
  <c r="BJ113" i="14" s="1"/>
  <c r="BJ115" i="14" s="1"/>
  <c r="BK113" i="14" s="1"/>
  <c r="BK115" i="14" s="1"/>
  <c r="BL113" i="14" s="1"/>
  <c r="BL115" i="14" s="1"/>
  <c r="BM113" i="14" s="1"/>
  <c r="BM115" i="14" s="1"/>
  <c r="BN113" i="14" s="1"/>
  <c r="BN115" i="14" s="1"/>
  <c r="BO113" i="14" s="1"/>
  <c r="BO115" i="14" s="1"/>
  <c r="BP113" i="14" s="1"/>
  <c r="BP115" i="14" s="1"/>
  <c r="BQ113" i="14" s="1"/>
  <c r="BQ115" i="14" s="1"/>
  <c r="BR113" i="14" s="1"/>
  <c r="BR115" i="14" s="1"/>
  <c r="BK11" i="11"/>
  <c r="BK20" i="11" s="1"/>
  <c r="Y12" i="14"/>
  <c r="O11" i="11"/>
  <c r="O20" i="11" s="1"/>
  <c r="I12" i="14"/>
  <c r="X13" i="14"/>
  <c r="P13" i="14"/>
  <c r="L13" i="14"/>
  <c r="U13" i="14"/>
  <c r="M13" i="14"/>
  <c r="H13" i="14"/>
  <c r="Z13" i="14"/>
  <c r="R13" i="14"/>
  <c r="W13" i="14"/>
  <c r="O13" i="14"/>
  <c r="A8" i="14"/>
  <c r="B8" i="14" s="1"/>
  <c r="AD11" i="11"/>
  <c r="AD20" i="11" s="1"/>
  <c r="N12" i="14"/>
  <c r="AG11" i="11"/>
  <c r="AG20" i="11" s="1"/>
  <c r="O12" i="14"/>
  <c r="X11" i="11"/>
  <c r="X20" i="11" s="1"/>
  <c r="L12" i="14"/>
  <c r="L11" i="14" s="1"/>
  <c r="W23" i="14"/>
  <c r="K23" i="14"/>
  <c r="U23" i="14"/>
  <c r="N23" i="14"/>
  <c r="M23" i="14"/>
  <c r="X23" i="14"/>
  <c r="P23" i="14"/>
  <c r="H23" i="14"/>
  <c r="F14" i="14"/>
  <c r="A14" i="11"/>
  <c r="B14" i="11" s="1"/>
  <c r="AB14" i="14"/>
  <c r="I14" i="14"/>
  <c r="Z14" i="14"/>
  <c r="R14" i="14"/>
  <c r="J14" i="14"/>
  <c r="Y14" i="14"/>
  <c r="AC14" i="14"/>
  <c r="BE11" i="11"/>
  <c r="W12" i="14"/>
  <c r="W11" i="14" s="1"/>
  <c r="AS11" i="11"/>
  <c r="AS20" i="11" s="1"/>
  <c r="S12" i="14"/>
  <c r="BT11" i="11"/>
  <c r="AB12" i="14"/>
  <c r="AB11" i="14" s="1"/>
  <c r="L16" i="14"/>
  <c r="F16" i="14"/>
  <c r="A16" i="11"/>
  <c r="B16" i="11" s="1"/>
  <c r="P16" i="14"/>
  <c r="U16" i="14"/>
  <c r="M16" i="14"/>
  <c r="N16" i="14"/>
  <c r="R16" i="14"/>
  <c r="G12" i="14"/>
  <c r="G11" i="14" s="1"/>
  <c r="I11" i="11"/>
  <c r="R11" i="11"/>
  <c r="R20" i="11" s="1"/>
  <c r="J12" i="14"/>
  <c r="AP11" i="11"/>
  <c r="AP20" i="11" s="1"/>
  <c r="R12" i="14"/>
  <c r="R11" i="14" s="1"/>
  <c r="BN11" i="11"/>
  <c r="BN20" i="11" s="1"/>
  <c r="Z12" i="14"/>
  <c r="Z11" i="14" s="1"/>
  <c r="U11" i="11"/>
  <c r="U20" i="11" s="1"/>
  <c r="K12" i="14"/>
  <c r="K11" i="14" s="1"/>
  <c r="AV11" i="11"/>
  <c r="T12" i="14"/>
  <c r="T11" i="14" s="1"/>
  <c r="L11" i="11"/>
  <c r="H12" i="14"/>
  <c r="H11" i="14" s="1"/>
  <c r="BH11" i="11"/>
  <c r="BH20" i="11" s="1"/>
  <c r="X12" i="14"/>
  <c r="X11" i="14" s="1"/>
  <c r="Y13" i="14"/>
  <c r="Q13" i="14"/>
  <c r="V13" i="14"/>
  <c r="N13" i="14"/>
  <c r="I13" i="14"/>
  <c r="J13" i="14"/>
  <c r="AA13" i="14"/>
  <c r="S13" i="14"/>
  <c r="A12" i="11"/>
  <c r="B12" i="11" s="1"/>
  <c r="F12" i="14"/>
  <c r="BB11" i="11"/>
  <c r="V12" i="14"/>
  <c r="V11" i="14" s="1"/>
  <c r="BQ11" i="11"/>
  <c r="BQ20" i="11" s="1"/>
  <c r="AA12" i="14"/>
  <c r="AA11" i="14" s="1"/>
  <c r="AY11" i="11"/>
  <c r="U12" i="14"/>
  <c r="U11" i="14" s="1"/>
  <c r="Q23" i="14"/>
  <c r="I23" i="14"/>
  <c r="AB23" i="14"/>
  <c r="T23" i="14"/>
  <c r="L23" i="14"/>
  <c r="AJ11" i="11"/>
  <c r="P12" i="14"/>
  <c r="P11" i="14" s="1"/>
  <c r="AM11" i="11"/>
  <c r="Q12" i="14"/>
  <c r="P14" i="14"/>
  <c r="K14" i="14"/>
  <c r="Q14" i="14"/>
  <c r="U14" i="14"/>
  <c r="H14" i="14"/>
  <c r="E22" i="14"/>
  <c r="C22" i="3" s="1"/>
  <c r="G19" i="14"/>
  <c r="A22" i="14"/>
  <c r="A15" i="3"/>
  <c r="A10" i="3"/>
  <c r="A8" i="3"/>
  <c r="D8" i="3"/>
  <c r="E8" i="3"/>
  <c r="AC17" i="14" l="1"/>
  <c r="AC21" i="14"/>
  <c r="Q11" i="14"/>
  <c r="E13" i="14"/>
  <c r="C13" i="3" s="1"/>
  <c r="O11" i="14"/>
  <c r="BX9" i="11"/>
  <c r="BX28" i="11" s="1"/>
  <c r="AY20" i="11"/>
  <c r="BB20" i="11"/>
  <c r="AV20" i="11"/>
  <c r="BE20" i="11"/>
  <c r="I17" i="14"/>
  <c r="X17" i="14"/>
  <c r="X110" i="14" s="1"/>
  <c r="P17" i="14"/>
  <c r="P110" i="14" s="1"/>
  <c r="X20" i="14"/>
  <c r="AM20" i="11"/>
  <c r="AJ20" i="11"/>
  <c r="I9" i="11"/>
  <c r="AB17" i="14"/>
  <c r="AB110" i="14" s="1"/>
  <c r="T17" i="14"/>
  <c r="T20" i="14" s="1"/>
  <c r="L17" i="14"/>
  <c r="L110" i="14" s="1"/>
  <c r="E23" i="14"/>
  <c r="C23" i="3" s="1"/>
  <c r="D23" i="3" s="1"/>
  <c r="F17" i="14"/>
  <c r="AC110" i="14"/>
  <c r="BV9" i="11"/>
  <c r="BV31" i="11" s="1"/>
  <c r="D13" i="3"/>
  <c r="E13" i="3"/>
  <c r="A13" i="3"/>
  <c r="K28" i="11"/>
  <c r="K24" i="11"/>
  <c r="K31" i="11"/>
  <c r="F11" i="14"/>
  <c r="E12" i="14"/>
  <c r="C12" i="3" s="1"/>
  <c r="A12" i="3" s="1"/>
  <c r="A12" i="14"/>
  <c r="A13" i="14"/>
  <c r="B13" i="14" s="1"/>
  <c r="J11" i="14"/>
  <c r="E16" i="14"/>
  <c r="C16" i="3" s="1"/>
  <c r="A16" i="14"/>
  <c r="A23" i="14"/>
  <c r="I11" i="14"/>
  <c r="Y11" i="14"/>
  <c r="U17" i="14"/>
  <c r="M17" i="14"/>
  <c r="V17" i="14"/>
  <c r="N17" i="14"/>
  <c r="H17" i="14"/>
  <c r="W17" i="14"/>
  <c r="O17" i="14"/>
  <c r="BS9" i="11"/>
  <c r="L20" i="11"/>
  <c r="G20" i="14" s="1"/>
  <c r="L19" i="11"/>
  <c r="S11" i="14"/>
  <c r="E14" i="14"/>
  <c r="C14" i="3" s="1"/>
  <c r="A14" i="14"/>
  <c r="N11" i="14"/>
  <c r="N20" i="14" s="1"/>
  <c r="M11" i="14"/>
  <c r="Y17" i="14"/>
  <c r="Y110" i="14" s="1"/>
  <c r="Q17" i="14"/>
  <c r="BW9" i="11"/>
  <c r="Z17" i="14"/>
  <c r="R17" i="14"/>
  <c r="G17" i="14"/>
  <c r="J17" i="14"/>
  <c r="AA17" i="14"/>
  <c r="AA110" i="14" s="1"/>
  <c r="S17" i="14"/>
  <c r="K17" i="14"/>
  <c r="K110" i="14" s="1"/>
  <c r="D22" i="3"/>
  <c r="E22" i="3"/>
  <c r="A22" i="3"/>
  <c r="B22" i="14"/>
  <c r="BX31" i="11"/>
  <c r="D12" i="3" l="1"/>
  <c r="AC9" i="14"/>
  <c r="AC24" i="14" s="1"/>
  <c r="BX24" i="11"/>
  <c r="B23" i="14"/>
  <c r="F9" i="14"/>
  <c r="T110" i="14"/>
  <c r="P20" i="14"/>
  <c r="E23" i="3"/>
  <c r="BV28" i="11"/>
  <c r="S110" i="14"/>
  <c r="J110" i="14"/>
  <c r="L9" i="11"/>
  <c r="E12" i="3"/>
  <c r="M20" i="14"/>
  <c r="B12" i="14"/>
  <c r="A23" i="3"/>
  <c r="BV24" i="11"/>
  <c r="L20" i="14"/>
  <c r="A17" i="14"/>
  <c r="R110" i="14"/>
  <c r="R20" i="14"/>
  <c r="BW31" i="11"/>
  <c r="BW24" i="11"/>
  <c r="BW28" i="11"/>
  <c r="E17" i="14"/>
  <c r="C17" i="3" s="1"/>
  <c r="D14" i="3"/>
  <c r="E14" i="3"/>
  <c r="A14" i="3"/>
  <c r="W20" i="14"/>
  <c r="W110" i="14"/>
  <c r="N110" i="14"/>
  <c r="M110" i="14"/>
  <c r="Y20" i="14"/>
  <c r="D16" i="3"/>
  <c r="E16" i="3"/>
  <c r="A16" i="3"/>
  <c r="G9" i="14"/>
  <c r="Z110" i="14"/>
  <c r="Z20" i="14"/>
  <c r="Q20" i="14"/>
  <c r="Q110" i="14"/>
  <c r="B14" i="14"/>
  <c r="S20" i="14"/>
  <c r="O110" i="14"/>
  <c r="O20" i="14"/>
  <c r="H20" i="14"/>
  <c r="H110" i="14"/>
  <c r="H111" i="14" s="1"/>
  <c r="V110" i="14"/>
  <c r="V20" i="14"/>
  <c r="U20" i="14"/>
  <c r="U110" i="14"/>
  <c r="I110" i="14"/>
  <c r="I20" i="14"/>
  <c r="B16" i="14"/>
  <c r="J20" i="14"/>
  <c r="E11" i="14"/>
  <c r="C11" i="3" s="1"/>
  <c r="A11" i="3" s="1"/>
  <c r="A11" i="14"/>
  <c r="K20" i="14"/>
  <c r="AC28" i="14" l="1"/>
  <c r="AC36" i="14" s="1"/>
  <c r="F24" i="14"/>
  <c r="F28" i="14"/>
  <c r="F36" i="14" s="1"/>
  <c r="F37" i="14" s="1"/>
  <c r="F38" i="14" s="1"/>
  <c r="F31" i="14"/>
  <c r="F8" i="15" s="1"/>
  <c r="F14" i="15" s="1"/>
  <c r="B11" i="14"/>
  <c r="I109" i="14"/>
  <c r="I111" i="14" s="1"/>
  <c r="H117" i="14"/>
  <c r="H118" i="14" s="1"/>
  <c r="I18" i="14" s="1"/>
  <c r="G24" i="14"/>
  <c r="G31" i="14"/>
  <c r="G8" i="15" s="1"/>
  <c r="G14" i="15" s="1"/>
  <c r="G28" i="14"/>
  <c r="E44" i="14"/>
  <c r="H4" i="7" s="1"/>
  <c r="E17" i="3"/>
  <c r="A17" i="3"/>
  <c r="D17" i="3"/>
  <c r="B17" i="14"/>
  <c r="D11" i="3"/>
  <c r="E11" i="3"/>
  <c r="F9" i="15" l="1"/>
  <c r="F10" i="15" s="1"/>
  <c r="F15" i="15"/>
  <c r="F32" i="14"/>
  <c r="F33" i="14" s="1"/>
  <c r="F39" i="14"/>
  <c r="F29" i="14"/>
  <c r="F30" i="14" s="1"/>
  <c r="G39" i="14"/>
  <c r="G36" i="14"/>
  <c r="G37" i="14" s="1"/>
  <c r="G38" i="14" s="1"/>
  <c r="J109" i="14"/>
  <c r="J111" i="14" s="1"/>
  <c r="I117" i="14"/>
  <c r="I118" i="14" s="1"/>
  <c r="J18" i="14" s="1"/>
  <c r="I9" i="14"/>
  <c r="O18" i="11"/>
  <c r="O9" i="11" s="1"/>
  <c r="G9" i="15" l="1"/>
  <c r="H9" i="15" s="1"/>
  <c r="G15" i="15"/>
  <c r="H15" i="15" s="1"/>
  <c r="G29" i="14"/>
  <c r="G30" i="14" s="1"/>
  <c r="G32" i="14"/>
  <c r="G33" i="14" s="1"/>
  <c r="G10" i="15"/>
  <c r="F40" i="14"/>
  <c r="F41" i="14" s="1"/>
  <c r="R18" i="11"/>
  <c r="R9" i="11" s="1"/>
  <c r="J9" i="14"/>
  <c r="K109" i="14"/>
  <c r="K111" i="14" s="1"/>
  <c r="J117" i="14"/>
  <c r="J118" i="14" s="1"/>
  <c r="K18" i="14" s="1"/>
  <c r="H39" i="14"/>
  <c r="H32" i="14" l="1"/>
  <c r="H33" i="14" s="1"/>
  <c r="I15" i="15"/>
  <c r="H10" i="15"/>
  <c r="I9" i="15"/>
  <c r="G40" i="14"/>
  <c r="G41" i="14" s="1"/>
  <c r="U18" i="11"/>
  <c r="U9" i="11" s="1"/>
  <c r="K9" i="14"/>
  <c r="K117" i="14"/>
  <c r="K118" i="14" s="1"/>
  <c r="L18" i="14" s="1"/>
  <c r="L109" i="14"/>
  <c r="L111" i="14" s="1"/>
  <c r="I24" i="14"/>
  <c r="I28" i="14"/>
  <c r="A23" i="11"/>
  <c r="B23" i="11" s="1"/>
  <c r="A17" i="11"/>
  <c r="B17" i="11" s="1"/>
  <c r="A15" i="11"/>
  <c r="B15" i="11" s="1"/>
  <c r="F11" i="11"/>
  <c r="A13" i="11"/>
  <c r="B13" i="11" s="1"/>
  <c r="H40" i="14" l="1"/>
  <c r="H41" i="14" s="1"/>
  <c r="J15" i="15"/>
  <c r="J9" i="15"/>
  <c r="I10" i="15"/>
  <c r="L117" i="14"/>
  <c r="L118" i="14" s="1"/>
  <c r="M18" i="14" s="1"/>
  <c r="M109" i="14"/>
  <c r="M111" i="14" s="1"/>
  <c r="L9" i="14"/>
  <c r="X18" i="11"/>
  <c r="X9" i="11" s="1"/>
  <c r="F9" i="11"/>
  <c r="I36" i="14"/>
  <c r="I39" i="14"/>
  <c r="I32" i="14"/>
  <c r="I33" i="14" s="1"/>
  <c r="A11" i="11"/>
  <c r="B11" i="11" s="1"/>
  <c r="K9" i="15" l="1"/>
  <c r="J10" i="15"/>
  <c r="K15" i="15"/>
  <c r="M117" i="14"/>
  <c r="M118" i="14" s="1"/>
  <c r="N18" i="14" s="1"/>
  <c r="N109" i="14"/>
  <c r="N111" i="14" s="1"/>
  <c r="M9" i="14"/>
  <c r="AA18" i="11"/>
  <c r="AA9" i="11" s="1"/>
  <c r="I40" i="14"/>
  <c r="I41" i="14" s="1"/>
  <c r="K10" i="15" l="1"/>
  <c r="L9" i="15"/>
  <c r="L15" i="15"/>
  <c r="O109" i="14"/>
  <c r="O111" i="14" s="1"/>
  <c r="N117" i="14"/>
  <c r="N118" i="14" s="1"/>
  <c r="O18" i="14" s="1"/>
  <c r="N9" i="14"/>
  <c r="AD18" i="11"/>
  <c r="AD9" i="11" s="1"/>
  <c r="J28" i="14"/>
  <c r="J24" i="14"/>
  <c r="M9" i="15" l="1"/>
  <c r="L10" i="15"/>
  <c r="M15" i="15"/>
  <c r="O9" i="14"/>
  <c r="AG18" i="11"/>
  <c r="AG9" i="11" s="1"/>
  <c r="O117" i="14"/>
  <c r="O118" i="14" s="1"/>
  <c r="P18" i="14" s="1"/>
  <c r="P109" i="14"/>
  <c r="P111" i="14" s="1"/>
  <c r="J36" i="14"/>
  <c r="J39" i="14"/>
  <c r="J32" i="14"/>
  <c r="N15" i="15" l="1"/>
  <c r="N9" i="15"/>
  <c r="M10" i="15"/>
  <c r="Q109" i="14"/>
  <c r="Q111" i="14" s="1"/>
  <c r="P117" i="14"/>
  <c r="P118" i="14" s="1"/>
  <c r="Q18" i="14" s="1"/>
  <c r="P9" i="14"/>
  <c r="AJ18" i="11"/>
  <c r="AJ9" i="11" s="1"/>
  <c r="J40" i="14"/>
  <c r="K32" i="14"/>
  <c r="J33" i="14"/>
  <c r="O15" i="15" l="1"/>
  <c r="O9" i="15"/>
  <c r="N10" i="15"/>
  <c r="Q9" i="14"/>
  <c r="AM18" i="11"/>
  <c r="AM9" i="11" s="1"/>
  <c r="Q117" i="14"/>
  <c r="Q118" i="14" s="1"/>
  <c r="R18" i="14" s="1"/>
  <c r="R109" i="14"/>
  <c r="R111" i="14" s="1"/>
  <c r="K33" i="14"/>
  <c r="L32" i="14"/>
  <c r="J41" i="14"/>
  <c r="K40" i="14"/>
  <c r="K28" i="14"/>
  <c r="K24" i="14"/>
  <c r="P15" i="15" l="1"/>
  <c r="O10" i="15"/>
  <c r="P9" i="15"/>
  <c r="R117" i="14"/>
  <c r="R118" i="14" s="1"/>
  <c r="S18" i="14" s="1"/>
  <c r="S109" i="14"/>
  <c r="S111" i="14" s="1"/>
  <c r="AP18" i="11"/>
  <c r="AP9" i="11" s="1"/>
  <c r="R9" i="14"/>
  <c r="K36" i="14"/>
  <c r="L40" i="14"/>
  <c r="K41" i="14"/>
  <c r="M32" i="14"/>
  <c r="L33" i="14"/>
  <c r="P10" i="15" l="1"/>
  <c r="Q9" i="15"/>
  <c r="Q15" i="15"/>
  <c r="T109" i="14"/>
  <c r="T111" i="14" s="1"/>
  <c r="S117" i="14"/>
  <c r="S118" i="14" s="1"/>
  <c r="T18" i="14" s="1"/>
  <c r="AS18" i="11"/>
  <c r="AS9" i="11" s="1"/>
  <c r="S9" i="14"/>
  <c r="M33" i="14"/>
  <c r="N32" i="14"/>
  <c r="L41" i="14"/>
  <c r="M40" i="14"/>
  <c r="R15" i="15" l="1"/>
  <c r="R9" i="15"/>
  <c r="Q10" i="15"/>
  <c r="AV18" i="11"/>
  <c r="AV9" i="11" s="1"/>
  <c r="T9" i="14"/>
  <c r="T117" i="14"/>
  <c r="T118" i="14" s="1"/>
  <c r="U18" i="14" s="1"/>
  <c r="U109" i="14"/>
  <c r="U111" i="14" s="1"/>
  <c r="M41" i="14"/>
  <c r="N40" i="14"/>
  <c r="N33" i="14"/>
  <c r="O32" i="14"/>
  <c r="S9" i="15" l="1"/>
  <c r="R10" i="15"/>
  <c r="S15" i="15"/>
  <c r="V109" i="14"/>
  <c r="V111" i="14" s="1"/>
  <c r="U117" i="14"/>
  <c r="U118" i="14" s="1"/>
  <c r="V18" i="14" s="1"/>
  <c r="AY18" i="11"/>
  <c r="AY9" i="11" s="1"/>
  <c r="U9" i="14"/>
  <c r="L24" i="14"/>
  <c r="L28" i="14"/>
  <c r="P32" i="14"/>
  <c r="O33" i="14"/>
  <c r="O40" i="14"/>
  <c r="N41" i="14"/>
  <c r="T15" i="15" l="1"/>
  <c r="T9" i="15"/>
  <c r="S10" i="15"/>
  <c r="BB18" i="11"/>
  <c r="BB9" i="11" s="1"/>
  <c r="V9" i="14"/>
  <c r="W109" i="14"/>
  <c r="W111" i="14" s="1"/>
  <c r="V117" i="14"/>
  <c r="V118" i="14" s="1"/>
  <c r="W18" i="14" s="1"/>
  <c r="L36" i="14"/>
  <c r="P40" i="14"/>
  <c r="O41" i="14"/>
  <c r="Q32" i="14"/>
  <c r="P33" i="14"/>
  <c r="U9" i="15" l="1"/>
  <c r="T10" i="15"/>
  <c r="U15" i="15"/>
  <c r="W9" i="14"/>
  <c r="BE18" i="11"/>
  <c r="BE9" i="11" s="1"/>
  <c r="X109" i="14"/>
  <c r="X111" i="14" s="1"/>
  <c r="W117" i="14"/>
  <c r="W118" i="14" s="1"/>
  <c r="X18" i="14" s="1"/>
  <c r="R32" i="14"/>
  <c r="Q33" i="14"/>
  <c r="Q40" i="14"/>
  <c r="P41" i="14"/>
  <c r="V15" i="15" l="1"/>
  <c r="V9" i="15"/>
  <c r="U10" i="15"/>
  <c r="BH18" i="11"/>
  <c r="BH9" i="11" s="1"/>
  <c r="X9" i="14"/>
  <c r="Y109" i="14"/>
  <c r="Y111" i="14" s="1"/>
  <c r="X117" i="14"/>
  <c r="X118" i="14" s="1"/>
  <c r="Y18" i="14" s="1"/>
  <c r="M24" i="14"/>
  <c r="M28" i="14"/>
  <c r="Q41" i="14"/>
  <c r="R40" i="14"/>
  <c r="R33" i="14"/>
  <c r="S32" i="14"/>
  <c r="W9" i="15" l="1"/>
  <c r="V10" i="15"/>
  <c r="W15" i="15"/>
  <c r="BK18" i="11"/>
  <c r="BK9" i="11" s="1"/>
  <c r="Y9" i="14"/>
  <c r="Z109" i="14"/>
  <c r="Z111" i="14" s="1"/>
  <c r="Y117" i="14"/>
  <c r="Y118" i="14" s="1"/>
  <c r="Z18" i="14" s="1"/>
  <c r="M36" i="14"/>
  <c r="S33" i="14"/>
  <c r="T32" i="14"/>
  <c r="R41" i="14"/>
  <c r="S40" i="14"/>
  <c r="X15" i="15" l="1"/>
  <c r="W10" i="15"/>
  <c r="X9" i="15"/>
  <c r="BN18" i="11"/>
  <c r="Z9" i="14"/>
  <c r="AA109" i="14"/>
  <c r="AA111" i="14" s="1"/>
  <c r="Z117" i="14"/>
  <c r="Z118" i="14" s="1"/>
  <c r="AA18" i="14" s="1"/>
  <c r="BQ18" i="11" s="1"/>
  <c r="BQ9" i="11" s="1"/>
  <c r="T40" i="14"/>
  <c r="S41" i="14"/>
  <c r="U32" i="14"/>
  <c r="T33" i="14"/>
  <c r="Y9" i="15" l="1"/>
  <c r="X10" i="15"/>
  <c r="Y15" i="15"/>
  <c r="AA117" i="14"/>
  <c r="AA118" i="14" s="1"/>
  <c r="AB18" i="14" s="1"/>
  <c r="BT18" i="11" s="1"/>
  <c r="BU21" i="11" s="1"/>
  <c r="BU9" i="11" s="1"/>
  <c r="BU31" i="11" s="1"/>
  <c r="AB109" i="14"/>
  <c r="AB111" i="14" s="1"/>
  <c r="BN9" i="11"/>
  <c r="BT21" i="11"/>
  <c r="N24" i="14"/>
  <c r="N28" i="14"/>
  <c r="U33" i="14"/>
  <c r="V32" i="14"/>
  <c r="U40" i="14"/>
  <c r="T41" i="14"/>
  <c r="Z15" i="15" l="1"/>
  <c r="Y10" i="15"/>
  <c r="Z9" i="15"/>
  <c r="E18" i="14"/>
  <c r="C18" i="3" s="1"/>
  <c r="AC109" i="14"/>
  <c r="AC111" i="14" s="1"/>
  <c r="AB117" i="14"/>
  <c r="AB118" i="14" s="1"/>
  <c r="N36" i="14"/>
  <c r="V40" i="14"/>
  <c r="U41" i="14"/>
  <c r="W32" i="14"/>
  <c r="V33" i="14"/>
  <c r="AA9" i="15" l="1"/>
  <c r="Z10" i="15"/>
  <c r="AA15" i="15"/>
  <c r="AD109" i="14"/>
  <c r="AD111" i="14" s="1"/>
  <c r="AC117" i="14"/>
  <c r="AC118" i="14" s="1"/>
  <c r="X32" i="14"/>
  <c r="W33" i="14"/>
  <c r="W40" i="14"/>
  <c r="V41" i="14"/>
  <c r="AA10" i="15" l="1"/>
  <c r="AE109" i="14"/>
  <c r="AE111" i="14" s="1"/>
  <c r="AD117" i="14"/>
  <c r="AD118" i="14" s="1"/>
  <c r="O28" i="14"/>
  <c r="O24" i="14"/>
  <c r="W41" i="14"/>
  <c r="X40" i="14"/>
  <c r="X33" i="14"/>
  <c r="Y32" i="14"/>
  <c r="AE117" i="14" l="1"/>
  <c r="AE118" i="14" s="1"/>
  <c r="AF109" i="14"/>
  <c r="AF111" i="14" s="1"/>
  <c r="O36" i="14"/>
  <c r="Z32" i="14"/>
  <c r="Y33" i="14"/>
  <c r="Y40" i="14"/>
  <c r="X41" i="14"/>
  <c r="AG109" i="14" l="1"/>
  <c r="AG111" i="14" s="1"/>
  <c r="AF117" i="14"/>
  <c r="AF118" i="14" s="1"/>
  <c r="Y41" i="14"/>
  <c r="Z40" i="14"/>
  <c r="AA32" i="14"/>
  <c r="Z33" i="14"/>
  <c r="AG117" i="14" l="1"/>
  <c r="AG118" i="14" s="1"/>
  <c r="AH109" i="14"/>
  <c r="AH111" i="14" s="1"/>
  <c r="P24" i="14"/>
  <c r="P28" i="14"/>
  <c r="AA40" i="14"/>
  <c r="Z41" i="14"/>
  <c r="AA33" i="14"/>
  <c r="AI109" i="14" l="1"/>
  <c r="AI111" i="14" s="1"/>
  <c r="AH117" i="14"/>
  <c r="AH118" i="14" s="1"/>
  <c r="P36" i="14"/>
  <c r="AA41" i="14"/>
  <c r="AJ109" i="14" l="1"/>
  <c r="AJ111" i="14" s="1"/>
  <c r="AI117" i="14"/>
  <c r="AI118" i="14" s="1"/>
  <c r="AK109" i="14" l="1"/>
  <c r="AK111" i="14" s="1"/>
  <c r="AJ117" i="14"/>
  <c r="AJ118" i="14" s="1"/>
  <c r="Q24" i="14"/>
  <c r="Q28" i="14"/>
  <c r="AK117" i="14" l="1"/>
  <c r="AK118" i="14" s="1"/>
  <c r="AL109" i="14"/>
  <c r="AL111" i="14" s="1"/>
  <c r="Q36" i="14"/>
  <c r="AM109" i="14" l="1"/>
  <c r="AM111" i="14" s="1"/>
  <c r="AL117" i="14"/>
  <c r="AL118" i="14" s="1"/>
  <c r="AN109" i="14" l="1"/>
  <c r="AN111" i="14" s="1"/>
  <c r="AM117" i="14"/>
  <c r="AM118" i="14" s="1"/>
  <c r="R24" i="14"/>
  <c r="R28" i="14"/>
  <c r="AO109" i="14" l="1"/>
  <c r="AO111" i="14" s="1"/>
  <c r="AN117" i="14"/>
  <c r="AN118" i="14" s="1"/>
  <c r="R36" i="14"/>
  <c r="AO117" i="14" l="1"/>
  <c r="AO118" i="14" s="1"/>
  <c r="AP109" i="14"/>
  <c r="AP111" i="14" s="1"/>
  <c r="AP117" i="14" l="1"/>
  <c r="AP118" i="14" s="1"/>
  <c r="AQ109" i="14"/>
  <c r="AQ111" i="14" s="1"/>
  <c r="S28" i="14"/>
  <c r="S24" i="14"/>
  <c r="AR109" i="14" l="1"/>
  <c r="AR111" i="14" s="1"/>
  <c r="AQ117" i="14"/>
  <c r="AQ118" i="14" s="1"/>
  <c r="S36" i="14"/>
  <c r="AS109" i="14" l="1"/>
  <c r="AS111" i="14" s="1"/>
  <c r="AR117" i="14"/>
  <c r="AR118" i="14" s="1"/>
  <c r="AT109" i="14" l="1"/>
  <c r="AT111" i="14" s="1"/>
  <c r="AS117" i="14"/>
  <c r="AS118" i="14" s="1"/>
  <c r="T24" i="14"/>
  <c r="T28" i="14"/>
  <c r="AT117" i="14" l="1"/>
  <c r="AT118" i="14" s="1"/>
  <c r="AU109" i="14"/>
  <c r="AU111" i="14" s="1"/>
  <c r="T36" i="14"/>
  <c r="AV109" i="14" l="1"/>
  <c r="AV111" i="14" s="1"/>
  <c r="AU117" i="14"/>
  <c r="AU118" i="14" s="1"/>
  <c r="AW109" i="14" l="1"/>
  <c r="AW111" i="14" s="1"/>
  <c r="AV117" i="14"/>
  <c r="AV118" i="14" s="1"/>
  <c r="U24" i="14"/>
  <c r="U28" i="14"/>
  <c r="AW117" i="14" l="1"/>
  <c r="AW118" i="14" s="1"/>
  <c r="AX109" i="14"/>
  <c r="AX111" i="14" s="1"/>
  <c r="U36" i="14"/>
  <c r="AX117" i="14" l="1"/>
  <c r="AX118" i="14" s="1"/>
  <c r="AY109" i="14"/>
  <c r="AY111" i="14" s="1"/>
  <c r="AY117" i="14" l="1"/>
  <c r="AY118" i="14" s="1"/>
  <c r="AZ109" i="14"/>
  <c r="AZ111" i="14" s="1"/>
  <c r="V28" i="14"/>
  <c r="V24" i="14"/>
  <c r="BA109" i="14" l="1"/>
  <c r="BA111" i="14" s="1"/>
  <c r="AZ117" i="14"/>
  <c r="AZ118" i="14" s="1"/>
  <c r="V36" i="14"/>
  <c r="BA117" i="14" l="1"/>
  <c r="BA118" i="14" s="1"/>
  <c r="BB109" i="14"/>
  <c r="BB111" i="14" s="1"/>
  <c r="BC109" i="14" l="1"/>
  <c r="BC111" i="14" s="1"/>
  <c r="BB117" i="14"/>
  <c r="BB118" i="14" s="1"/>
  <c r="W24" i="14"/>
  <c r="W28" i="14"/>
  <c r="BD109" i="14" l="1"/>
  <c r="BD111" i="14" s="1"/>
  <c r="BC117" i="14"/>
  <c r="BC118" i="14" s="1"/>
  <c r="W36" i="14"/>
  <c r="BD117" i="14" l="1"/>
  <c r="BD118" i="14" s="1"/>
  <c r="BE109" i="14"/>
  <c r="BE111" i="14" s="1"/>
  <c r="BE117" i="14" l="1"/>
  <c r="BE118" i="14" s="1"/>
  <c r="BF109" i="14"/>
  <c r="BF111" i="14" s="1"/>
  <c r="X28" i="14"/>
  <c r="X24" i="14"/>
  <c r="BF117" i="14" l="1"/>
  <c r="BF118" i="14" s="1"/>
  <c r="BG109" i="14"/>
  <c r="BG111" i="14" s="1"/>
  <c r="X36" i="14"/>
  <c r="BG117" i="14" l="1"/>
  <c r="BG118" i="14" s="1"/>
  <c r="BH109" i="14"/>
  <c r="BH111" i="14" s="1"/>
  <c r="BH117" i="14" l="1"/>
  <c r="BH118" i="14" s="1"/>
  <c r="BI109" i="14"/>
  <c r="BI111" i="14" s="1"/>
  <c r="Y28" i="14"/>
  <c r="Y24" i="14"/>
  <c r="BJ109" i="14" l="1"/>
  <c r="BJ111" i="14" s="1"/>
  <c r="BI117" i="14"/>
  <c r="BI118" i="14" s="1"/>
  <c r="Y36" i="14"/>
  <c r="BJ117" i="14" l="1"/>
  <c r="BJ118" i="14" s="1"/>
  <c r="BK109" i="14"/>
  <c r="BK111" i="14" s="1"/>
  <c r="BK117" i="14" l="1"/>
  <c r="BK118" i="14" s="1"/>
  <c r="BL109" i="14"/>
  <c r="BL111" i="14" s="1"/>
  <c r="Z24" i="14"/>
  <c r="Z28" i="14"/>
  <c r="A18" i="14"/>
  <c r="BL117" i="14" l="1"/>
  <c r="BL118" i="14" s="1"/>
  <c r="BM109" i="14"/>
  <c r="BM111" i="14" s="1"/>
  <c r="Z36" i="14"/>
  <c r="AA21" i="14"/>
  <c r="B18" i="14"/>
  <c r="BM117" i="14" l="1"/>
  <c r="BM118" i="14" s="1"/>
  <c r="BN109" i="14"/>
  <c r="BN111" i="14" s="1"/>
  <c r="H19" i="14"/>
  <c r="H9" i="14" s="1"/>
  <c r="AA20" i="14"/>
  <c r="AA9" i="14" s="1"/>
  <c r="A18" i="11"/>
  <c r="E18" i="11"/>
  <c r="A18" i="3"/>
  <c r="D18" i="3"/>
  <c r="E18" i="3"/>
  <c r="BO109" i="14" l="1"/>
  <c r="BO111" i="14" s="1"/>
  <c r="BN117" i="14"/>
  <c r="BN118" i="14" s="1"/>
  <c r="E45" i="14"/>
  <c r="H5" i="7" s="1"/>
  <c r="AB31" i="14"/>
  <c r="AA24" i="14"/>
  <c r="AB21" i="14"/>
  <c r="E21" i="14" s="1"/>
  <c r="BT9" i="11"/>
  <c r="BT31" i="11" s="1"/>
  <c r="H28" i="14"/>
  <c r="H24" i="14"/>
  <c r="E19" i="14"/>
  <c r="C19" i="3" s="1"/>
  <c r="A19" i="14"/>
  <c r="AA28" i="14"/>
  <c r="AA36" i="14" s="1"/>
  <c r="E20" i="14"/>
  <c r="C20" i="3" s="1"/>
  <c r="A20" i="14"/>
  <c r="BS39" i="14"/>
  <c r="B18" i="11"/>
  <c r="AB39" i="14" l="1"/>
  <c r="AB8" i="15"/>
  <c r="AB40" i="14"/>
  <c r="AB41" i="14" s="1"/>
  <c r="E50" i="14"/>
  <c r="D14" i="7" s="1"/>
  <c r="BO117" i="14"/>
  <c r="BO118" i="14" s="1"/>
  <c r="BP109" i="14"/>
  <c r="BP111" i="14" s="1"/>
  <c r="AB32" i="14"/>
  <c r="E46" i="14"/>
  <c r="H6" i="7" s="1"/>
  <c r="I6" i="7" s="1"/>
  <c r="A21" i="14"/>
  <c r="E9" i="14"/>
  <c r="H36" i="14"/>
  <c r="E52" i="14" s="1"/>
  <c r="D16" i="7" s="1"/>
  <c r="H29" i="14"/>
  <c r="AB9" i="14"/>
  <c r="AC31" i="14" s="1"/>
  <c r="C21" i="3"/>
  <c r="AB33" i="14"/>
  <c r="AB14" i="15" l="1"/>
  <c r="AB9" i="15"/>
  <c r="AB10" i="15" s="1"/>
  <c r="AC32" i="14"/>
  <c r="AD32" i="14" s="1"/>
  <c r="AC8" i="15"/>
  <c r="AC14" i="15" s="1"/>
  <c r="H37" i="14"/>
  <c r="H38" i="14" s="1"/>
  <c r="BP117" i="14"/>
  <c r="BP118" i="14" s="1"/>
  <c r="BQ109" i="14"/>
  <c r="BQ111" i="14" s="1"/>
  <c r="C9" i="3"/>
  <c r="F44" i="14"/>
  <c r="I4" i="7"/>
  <c r="F45" i="14"/>
  <c r="F46" i="14"/>
  <c r="I5" i="7"/>
  <c r="AC39" i="14"/>
  <c r="E39" i="14" s="1"/>
  <c r="E61" i="14"/>
  <c r="E31" i="14"/>
  <c r="E59" i="14" s="1"/>
  <c r="I37" i="14"/>
  <c r="A9" i="14"/>
  <c r="AB28" i="14"/>
  <c r="AB24" i="14"/>
  <c r="A24" i="14" s="1"/>
  <c r="H30" i="14"/>
  <c r="I29" i="14"/>
  <c r="BU28" i="11"/>
  <c r="BU24" i="11"/>
  <c r="M28" i="11"/>
  <c r="Z28" i="11"/>
  <c r="BS28" i="11"/>
  <c r="BO28" i="11"/>
  <c r="AF28" i="11"/>
  <c r="BB28" i="11"/>
  <c r="AO28" i="11"/>
  <c r="U28" i="11"/>
  <c r="AN28" i="11"/>
  <c r="AQ28" i="11"/>
  <c r="BD28" i="11"/>
  <c r="AR28" i="11"/>
  <c r="AH28" i="11"/>
  <c r="BK28" i="11"/>
  <c r="AU28" i="11"/>
  <c r="X28" i="11"/>
  <c r="AA28" i="11"/>
  <c r="W28" i="11"/>
  <c r="BJ28" i="11"/>
  <c r="V28" i="11"/>
  <c r="AW28" i="11"/>
  <c r="BL28" i="11"/>
  <c r="BN28" i="11"/>
  <c r="AP28" i="11"/>
  <c r="BI28" i="11"/>
  <c r="AG28" i="11"/>
  <c r="BQ28" i="11"/>
  <c r="BP28" i="11"/>
  <c r="BG28" i="11"/>
  <c r="P28" i="11"/>
  <c r="BH28" i="11"/>
  <c r="AT28" i="11"/>
  <c r="BM28" i="11"/>
  <c r="AB28" i="11"/>
  <c r="R28" i="11"/>
  <c r="BC28" i="11"/>
  <c r="AM28" i="11"/>
  <c r="AI28" i="11"/>
  <c r="S28" i="11"/>
  <c r="AK28" i="11"/>
  <c r="AC28" i="11"/>
  <c r="AV28" i="11"/>
  <c r="AY28" i="11"/>
  <c r="AE28" i="11"/>
  <c r="BR28" i="11"/>
  <c r="AL28" i="11"/>
  <c r="BE28" i="11"/>
  <c r="Y28" i="11"/>
  <c r="Q28" i="11"/>
  <c r="T28" i="11"/>
  <c r="AZ28" i="11"/>
  <c r="BF28" i="11"/>
  <c r="AX28" i="11"/>
  <c r="AD28" i="11"/>
  <c r="N28" i="11"/>
  <c r="BA28" i="11"/>
  <c r="AS28" i="11"/>
  <c r="AJ28" i="11"/>
  <c r="L28" i="11"/>
  <c r="A19" i="11"/>
  <c r="AC33" i="14" l="1"/>
  <c r="E20" i="15"/>
  <c r="AC9" i="15"/>
  <c r="E8" i="15"/>
  <c r="E18" i="15" s="1"/>
  <c r="AB15" i="15"/>
  <c r="E14" i="15"/>
  <c r="E19" i="15" s="1"/>
  <c r="E53" i="14"/>
  <c r="D17" i="7" s="1"/>
  <c r="H13" i="7"/>
  <c r="H15" i="7" s="1"/>
  <c r="BQ117" i="14"/>
  <c r="BQ118" i="14" s="1"/>
  <c r="BR109" i="14"/>
  <c r="BR111" i="14" s="1"/>
  <c r="BR117" i="14" s="1"/>
  <c r="BR118" i="14" s="1"/>
  <c r="C24" i="3"/>
  <c r="H17" i="7"/>
  <c r="D80" i="14"/>
  <c r="I30" i="14"/>
  <c r="J29" i="14"/>
  <c r="AB36" i="14"/>
  <c r="E28" i="14"/>
  <c r="E49" i="14" s="1"/>
  <c r="D13" i="7" s="1"/>
  <c r="I38" i="14"/>
  <c r="J37" i="14"/>
  <c r="E60" i="14"/>
  <c r="AC40" i="14"/>
  <c r="J31" i="11"/>
  <c r="J28" i="11"/>
  <c r="I31" i="11"/>
  <c r="I28" i="11"/>
  <c r="F31" i="11"/>
  <c r="F32" i="11" s="1"/>
  <c r="F33" i="11" s="1"/>
  <c r="F28" i="11"/>
  <c r="F29" i="11" s="1"/>
  <c r="F30" i="11" s="1"/>
  <c r="H31" i="11"/>
  <c r="H28" i="11"/>
  <c r="G31" i="11"/>
  <c r="G32" i="11" s="1"/>
  <c r="G33" i="11" s="1"/>
  <c r="G28" i="11"/>
  <c r="G29" i="11" s="1"/>
  <c r="G30" i="11" s="1"/>
  <c r="O28" i="11"/>
  <c r="H24" i="11"/>
  <c r="G24" i="11"/>
  <c r="AD33" i="14"/>
  <c r="AE32" i="14"/>
  <c r="AE24" i="11"/>
  <c r="U24" i="11"/>
  <c r="BP24" i="11"/>
  <c r="A21" i="11"/>
  <c r="A20" i="11"/>
  <c r="T24" i="11"/>
  <c r="Q24" i="11"/>
  <c r="Y24" i="11"/>
  <c r="AT24" i="11"/>
  <c r="AQ24" i="11"/>
  <c r="AN24" i="11"/>
  <c r="L24" i="11"/>
  <c r="AS24" i="11"/>
  <c r="N24" i="11"/>
  <c r="AX24" i="11"/>
  <c r="AZ24" i="11"/>
  <c r="BR24" i="11"/>
  <c r="AC24" i="11"/>
  <c r="S24" i="11"/>
  <c r="AM24" i="11"/>
  <c r="R24" i="11"/>
  <c r="BH24" i="11"/>
  <c r="AG24" i="11"/>
  <c r="AP24" i="11"/>
  <c r="BL24" i="11"/>
  <c r="I24" i="11"/>
  <c r="AO24" i="11"/>
  <c r="BB24" i="11"/>
  <c r="O24" i="11"/>
  <c r="AF24" i="11"/>
  <c r="BO24" i="11"/>
  <c r="BS24" i="11"/>
  <c r="Z24" i="11"/>
  <c r="M24" i="11"/>
  <c r="F24" i="11"/>
  <c r="AJ24" i="11"/>
  <c r="BA24" i="11"/>
  <c r="AD24" i="11"/>
  <c r="BF24" i="11"/>
  <c r="BE24" i="11"/>
  <c r="AL24" i="11"/>
  <c r="AY24" i="11"/>
  <c r="AV24" i="11"/>
  <c r="AK24" i="11"/>
  <c r="J24" i="11"/>
  <c r="AI24" i="11"/>
  <c r="BC24" i="11"/>
  <c r="AB24" i="11"/>
  <c r="BM24" i="11"/>
  <c r="P24" i="11"/>
  <c r="BG24" i="11"/>
  <c r="BQ24" i="11"/>
  <c r="BI24" i="11"/>
  <c r="BN24" i="11"/>
  <c r="AW24" i="11"/>
  <c r="V24" i="11"/>
  <c r="BJ24" i="11"/>
  <c r="W24" i="11"/>
  <c r="AA24" i="11"/>
  <c r="X24" i="11"/>
  <c r="AU24" i="11"/>
  <c r="BK24" i="11"/>
  <c r="AH24" i="11"/>
  <c r="AR24" i="11"/>
  <c r="BD24" i="11"/>
  <c r="B20" i="14"/>
  <c r="BT28" i="11"/>
  <c r="AC15" i="15" l="1"/>
  <c r="AC10" i="15"/>
  <c r="D69" i="14"/>
  <c r="C25" i="3"/>
  <c r="C26" i="3"/>
  <c r="J30" i="14"/>
  <c r="K29" i="14"/>
  <c r="AC41" i="14"/>
  <c r="AD40" i="14"/>
  <c r="J38" i="14"/>
  <c r="K37" i="14"/>
  <c r="E62" i="14"/>
  <c r="H18" i="7" s="1"/>
  <c r="H14" i="7"/>
  <c r="E36" i="14"/>
  <c r="H32" i="11"/>
  <c r="H33" i="11" s="1"/>
  <c r="H29" i="11"/>
  <c r="H30" i="11" s="1"/>
  <c r="E28" i="11"/>
  <c r="AF32" i="14"/>
  <c r="AE33" i="14"/>
  <c r="D20" i="3"/>
  <c r="E20" i="3"/>
  <c r="BT24" i="11"/>
  <c r="A20" i="3"/>
  <c r="E20" i="11"/>
  <c r="B20" i="11" s="1"/>
  <c r="A9" i="11"/>
  <c r="K38" i="14" l="1"/>
  <c r="L37" i="14"/>
  <c r="AD41" i="14"/>
  <c r="AE40" i="14"/>
  <c r="K30" i="14"/>
  <c r="L29" i="14"/>
  <c r="I29" i="11"/>
  <c r="I30" i="11" s="1"/>
  <c r="I32" i="11"/>
  <c r="E31" i="11"/>
  <c r="AF33" i="14"/>
  <c r="AG32" i="14"/>
  <c r="B21" i="14"/>
  <c r="D5" i="7"/>
  <c r="A24" i="11"/>
  <c r="E21" i="3"/>
  <c r="A21" i="3"/>
  <c r="D21" i="3"/>
  <c r="E21" i="11"/>
  <c r="L30" i="14" l="1"/>
  <c r="M29" i="14"/>
  <c r="AF40" i="14"/>
  <c r="AE41" i="14"/>
  <c r="L38" i="14"/>
  <c r="M37" i="14"/>
  <c r="J29" i="11"/>
  <c r="J30" i="11" s="1"/>
  <c r="I33" i="11"/>
  <c r="J32" i="11"/>
  <c r="D6" i="7"/>
  <c r="D7" i="7" s="1"/>
  <c r="AH32" i="14"/>
  <c r="AG33" i="14"/>
  <c r="E24" i="14"/>
  <c r="B9" i="14"/>
  <c r="B21" i="11"/>
  <c r="M38" i="14" l="1"/>
  <c r="N37" i="14"/>
  <c r="M30" i="14"/>
  <c r="N29" i="14"/>
  <c r="AF41" i="14"/>
  <c r="AG40" i="14"/>
  <c r="K29" i="11"/>
  <c r="K30" i="11" s="1"/>
  <c r="J33" i="11"/>
  <c r="K32" i="11"/>
  <c r="H16" i="7"/>
  <c r="AI32" i="14"/>
  <c r="AH33" i="14"/>
  <c r="E25" i="14"/>
  <c r="E26" i="14"/>
  <c r="B24" i="14"/>
  <c r="AH40" i="14" l="1"/>
  <c r="AG41" i="14"/>
  <c r="N30" i="14"/>
  <c r="O29" i="14"/>
  <c r="N38" i="14"/>
  <c r="O37" i="14"/>
  <c r="L29" i="11"/>
  <c r="L30" i="11" s="1"/>
  <c r="K33" i="11"/>
  <c r="L32" i="11"/>
  <c r="AI33" i="14"/>
  <c r="AJ32" i="14"/>
  <c r="AH41" i="14" l="1"/>
  <c r="AI40" i="14"/>
  <c r="O38" i="14"/>
  <c r="P37" i="14"/>
  <c r="O30" i="14"/>
  <c r="P29" i="14"/>
  <c r="M29" i="11"/>
  <c r="M30" i="11" s="1"/>
  <c r="M32" i="11"/>
  <c r="L33" i="11"/>
  <c r="AK32" i="14"/>
  <c r="AJ33" i="14"/>
  <c r="N29" i="11" l="1"/>
  <c r="N30" i="11" s="1"/>
  <c r="P30" i="14"/>
  <c r="Q29" i="14"/>
  <c r="P38" i="14"/>
  <c r="Q37" i="14"/>
  <c r="AJ40" i="14"/>
  <c r="AI41" i="14"/>
  <c r="M33" i="11"/>
  <c r="N32" i="11"/>
  <c r="AK33" i="14"/>
  <c r="AL32" i="14"/>
  <c r="O29" i="11" l="1"/>
  <c r="O30" i="11" s="1"/>
  <c r="AK40" i="14"/>
  <c r="AJ41" i="14"/>
  <c r="Q38" i="14"/>
  <c r="R37" i="14"/>
  <c r="Q30" i="14"/>
  <c r="R29" i="14"/>
  <c r="O32" i="11"/>
  <c r="N33" i="11"/>
  <c r="AL33" i="14"/>
  <c r="AM32" i="14"/>
  <c r="P29" i="11" l="1"/>
  <c r="Q29" i="11" s="1"/>
  <c r="AK41" i="14"/>
  <c r="AL40" i="14"/>
  <c r="R30" i="14"/>
  <c r="S29" i="14"/>
  <c r="R38" i="14"/>
  <c r="S37" i="14"/>
  <c r="O33" i="11"/>
  <c r="P32" i="11"/>
  <c r="AN32" i="14"/>
  <c r="AM33" i="14"/>
  <c r="P30" i="11" l="1"/>
  <c r="S38" i="14"/>
  <c r="T37" i="14"/>
  <c r="S30" i="14"/>
  <c r="T29" i="14"/>
  <c r="AM40" i="14"/>
  <c r="AL41" i="14"/>
  <c r="Q30" i="11"/>
  <c r="R29" i="11"/>
  <c r="Q32" i="11"/>
  <c r="P33" i="11"/>
  <c r="AN33" i="14"/>
  <c r="AO32" i="14"/>
  <c r="AM41" i="14" l="1"/>
  <c r="AN40" i="14"/>
  <c r="T30" i="14"/>
  <c r="U29" i="14"/>
  <c r="T38" i="14"/>
  <c r="U37" i="14"/>
  <c r="Q33" i="11"/>
  <c r="R32" i="11"/>
  <c r="S29" i="11"/>
  <c r="R30" i="11"/>
  <c r="AP32" i="14"/>
  <c r="AO33" i="14"/>
  <c r="U38" i="14" l="1"/>
  <c r="V37" i="14"/>
  <c r="U30" i="14"/>
  <c r="V29" i="14"/>
  <c r="AN41" i="14"/>
  <c r="AO40" i="14"/>
  <c r="T29" i="11"/>
  <c r="S30" i="11"/>
  <c r="S32" i="11"/>
  <c r="R33" i="11"/>
  <c r="AQ32" i="14"/>
  <c r="AP33" i="14"/>
  <c r="AP40" i="14" l="1"/>
  <c r="AO41" i="14"/>
  <c r="V30" i="14"/>
  <c r="W29" i="14"/>
  <c r="V38" i="14"/>
  <c r="W37" i="14"/>
  <c r="S33" i="11"/>
  <c r="T32" i="11"/>
  <c r="T30" i="11"/>
  <c r="U29" i="11"/>
  <c r="AQ33" i="14"/>
  <c r="AR32" i="14"/>
  <c r="AQ40" i="14" l="1"/>
  <c r="AP41" i="14"/>
  <c r="W38" i="14"/>
  <c r="X37" i="14"/>
  <c r="W30" i="14"/>
  <c r="X29" i="14"/>
  <c r="V29" i="11"/>
  <c r="U30" i="11"/>
  <c r="U32" i="11"/>
  <c r="T33" i="11"/>
  <c r="AR33" i="14"/>
  <c r="AS32" i="14"/>
  <c r="X30" i="14" l="1"/>
  <c r="Y29" i="14"/>
  <c r="X38" i="14"/>
  <c r="Y37" i="14"/>
  <c r="AQ41" i="14"/>
  <c r="AR40" i="14"/>
  <c r="V32" i="11"/>
  <c r="U33" i="11"/>
  <c r="W29" i="11"/>
  <c r="V30" i="11"/>
  <c r="AT32" i="14"/>
  <c r="AS33" i="14"/>
  <c r="AS40" i="14" l="1"/>
  <c r="AR41" i="14"/>
  <c r="Y38" i="14"/>
  <c r="Z37" i="14"/>
  <c r="Y30" i="14"/>
  <c r="Z29" i="14"/>
  <c r="X29" i="11"/>
  <c r="W30" i="11"/>
  <c r="V33" i="11"/>
  <c r="W32" i="11"/>
  <c r="AU32" i="14"/>
  <c r="AT33" i="14"/>
  <c r="Z30" i="14" l="1"/>
  <c r="AA29" i="14"/>
  <c r="Z38" i="14"/>
  <c r="AA37" i="14"/>
  <c r="AS41" i="14"/>
  <c r="AT40" i="14"/>
  <c r="Y29" i="11"/>
  <c r="X30" i="11"/>
  <c r="X32" i="11"/>
  <c r="W33" i="11"/>
  <c r="AV32" i="14"/>
  <c r="AU33" i="14"/>
  <c r="AU40" i="14" l="1"/>
  <c r="AT41" i="14"/>
  <c r="AA38" i="14"/>
  <c r="AB37" i="14"/>
  <c r="AA30" i="14"/>
  <c r="AB29" i="14"/>
  <c r="X33" i="11"/>
  <c r="Y32" i="11"/>
  <c r="Z29" i="11"/>
  <c r="Y30" i="11"/>
  <c r="AW32" i="14"/>
  <c r="AV33" i="14"/>
  <c r="AV40" i="14" l="1"/>
  <c r="AU41" i="14"/>
  <c r="AC29" i="14"/>
  <c r="AB30" i="14"/>
  <c r="AC37" i="14"/>
  <c r="AB38" i="14"/>
  <c r="AA29" i="11"/>
  <c r="Z30" i="11"/>
  <c r="Z32" i="11"/>
  <c r="Y33" i="11"/>
  <c r="AW33" i="14"/>
  <c r="AX32" i="14"/>
  <c r="AD37" i="14" l="1"/>
  <c r="AC38" i="14"/>
  <c r="AD29" i="14"/>
  <c r="AC30" i="14"/>
  <c r="AV41" i="14"/>
  <c r="AW40" i="14"/>
  <c r="AB29" i="11"/>
  <c r="AA30" i="11"/>
  <c r="Z33" i="11"/>
  <c r="AA32" i="11"/>
  <c r="AX33" i="14"/>
  <c r="AY32" i="14"/>
  <c r="AE29" i="14" l="1"/>
  <c r="AD30" i="14"/>
  <c r="AX40" i="14"/>
  <c r="AW41" i="14"/>
  <c r="AE37" i="14"/>
  <c r="AD38" i="14"/>
  <c r="AC29" i="11"/>
  <c r="AB30" i="11"/>
  <c r="AB32" i="11"/>
  <c r="AA33" i="11"/>
  <c r="AY33" i="14"/>
  <c r="AZ32" i="14"/>
  <c r="AF37" i="14" l="1"/>
  <c r="AE38" i="14"/>
  <c r="AY40" i="14"/>
  <c r="AX41" i="14"/>
  <c r="AF29" i="14"/>
  <c r="AE30" i="14"/>
  <c r="AB33" i="11"/>
  <c r="AC32" i="11"/>
  <c r="AD29" i="11"/>
  <c r="AC30" i="11"/>
  <c r="BA32" i="14"/>
  <c r="AZ33" i="14"/>
  <c r="AG29" i="14" l="1"/>
  <c r="AF30" i="14"/>
  <c r="AY41" i="14"/>
  <c r="AZ40" i="14"/>
  <c r="AF38" i="14"/>
  <c r="AG37" i="14"/>
  <c r="AC33" i="11"/>
  <c r="AD32" i="11"/>
  <c r="AE29" i="11"/>
  <c r="AD30" i="11"/>
  <c r="BA33" i="14"/>
  <c r="BB32" i="14"/>
  <c r="AG38" i="14" l="1"/>
  <c r="AH37" i="14"/>
  <c r="BA40" i="14"/>
  <c r="AZ41" i="14"/>
  <c r="AG30" i="14"/>
  <c r="AH29" i="14"/>
  <c r="AD33" i="11"/>
  <c r="AE32" i="11"/>
  <c r="AF29" i="11"/>
  <c r="AE30" i="11"/>
  <c r="BC32" i="14"/>
  <c r="BB33" i="14"/>
  <c r="AH30" i="14" l="1"/>
  <c r="AI29" i="14"/>
  <c r="AH38" i="14"/>
  <c r="AI37" i="14"/>
  <c r="BA41" i="14"/>
  <c r="BB40" i="14"/>
  <c r="AF32" i="11"/>
  <c r="AE33" i="11"/>
  <c r="AG29" i="11"/>
  <c r="AF30" i="11"/>
  <c r="BD32" i="14"/>
  <c r="BC33" i="14"/>
  <c r="BB41" i="14" l="1"/>
  <c r="BC40" i="14"/>
  <c r="AI38" i="14"/>
  <c r="AJ37" i="14"/>
  <c r="AI30" i="14"/>
  <c r="AJ29" i="14"/>
  <c r="AG30" i="11"/>
  <c r="AH29" i="11"/>
  <c r="AF33" i="11"/>
  <c r="AG32" i="11"/>
  <c r="BE32" i="14"/>
  <c r="BD33" i="14"/>
  <c r="AJ30" i="14" l="1"/>
  <c r="AK29" i="14"/>
  <c r="AK37" i="14"/>
  <c r="AJ38" i="14"/>
  <c r="BC41" i="14"/>
  <c r="BD40" i="14"/>
  <c r="AH32" i="11"/>
  <c r="AG33" i="11"/>
  <c r="AI29" i="11"/>
  <c r="AH30" i="11"/>
  <c r="BF32" i="14"/>
  <c r="BE33" i="14"/>
  <c r="AK38" i="14" l="1"/>
  <c r="AL37" i="14"/>
  <c r="BE40" i="14"/>
  <c r="BD41" i="14"/>
  <c r="AL29" i="14"/>
  <c r="AK30" i="14"/>
  <c r="AI30" i="11"/>
  <c r="AJ29" i="11"/>
  <c r="AH33" i="11"/>
  <c r="AI32" i="11"/>
  <c r="BG32" i="14"/>
  <c r="BF33" i="14"/>
  <c r="AL30" i="14" l="1"/>
  <c r="AM29" i="14"/>
  <c r="BE41" i="14"/>
  <c r="BF40" i="14"/>
  <c r="AL38" i="14"/>
  <c r="AM37" i="14"/>
  <c r="AJ32" i="11"/>
  <c r="AI33" i="11"/>
  <c r="AJ30" i="11"/>
  <c r="AK29" i="11"/>
  <c r="BG33" i="14"/>
  <c r="BH32" i="14"/>
  <c r="AM38" i="14" l="1"/>
  <c r="AN37" i="14"/>
  <c r="BF41" i="14"/>
  <c r="BG40" i="14"/>
  <c r="AM30" i="14"/>
  <c r="AN29" i="14"/>
  <c r="AK30" i="11"/>
  <c r="AL29" i="11"/>
  <c r="AK32" i="11"/>
  <c r="AJ33" i="11"/>
  <c r="BH33" i="14"/>
  <c r="BI32" i="14"/>
  <c r="AN30" i="14" l="1"/>
  <c r="AO29" i="14"/>
  <c r="BH40" i="14"/>
  <c r="BG41" i="14"/>
  <c r="AN38" i="14"/>
  <c r="AO37" i="14"/>
  <c r="AL30" i="11"/>
  <c r="AM29" i="11"/>
  <c r="AL32" i="11"/>
  <c r="AK33" i="11"/>
  <c r="BI33" i="14"/>
  <c r="BJ32" i="14"/>
  <c r="BH41" i="14" l="1"/>
  <c r="BI40" i="14"/>
  <c r="AP37" i="14"/>
  <c r="AO38" i="14"/>
  <c r="AO30" i="14"/>
  <c r="AP29" i="14"/>
  <c r="AM30" i="11"/>
  <c r="AN29" i="11"/>
  <c r="AL33" i="11"/>
  <c r="AM32" i="11"/>
  <c r="BK32" i="14"/>
  <c r="BJ33" i="14"/>
  <c r="AQ37" i="14" l="1"/>
  <c r="AP38" i="14"/>
  <c r="AQ29" i="14"/>
  <c r="AP30" i="14"/>
  <c r="BI41" i="14"/>
  <c r="BJ40" i="14"/>
  <c r="AN32" i="11"/>
  <c r="AM33" i="11"/>
  <c r="AN30" i="11"/>
  <c r="AO29" i="11"/>
  <c r="BK33" i="14"/>
  <c r="BL32" i="14"/>
  <c r="AR29" i="14" l="1"/>
  <c r="AQ30" i="14"/>
  <c r="BK40" i="14"/>
  <c r="BJ41" i="14"/>
  <c r="AR37" i="14"/>
  <c r="AQ38" i="14"/>
  <c r="AO30" i="11"/>
  <c r="AP29" i="11"/>
  <c r="AN33" i="11"/>
  <c r="AO32" i="11"/>
  <c r="BM32" i="14"/>
  <c r="BL33" i="14"/>
  <c r="AR38" i="14" l="1"/>
  <c r="AS37" i="14"/>
  <c r="BK41" i="14"/>
  <c r="BL40" i="14"/>
  <c r="AS29" i="14"/>
  <c r="AR30" i="14"/>
  <c r="AP32" i="11"/>
  <c r="AO33" i="11"/>
  <c r="AP30" i="11"/>
  <c r="AQ29" i="11"/>
  <c r="BN32" i="14"/>
  <c r="BM33" i="14"/>
  <c r="AS30" i="14" l="1"/>
  <c r="AT29" i="14"/>
  <c r="BL41" i="14"/>
  <c r="BM40" i="14"/>
  <c r="AT37" i="14"/>
  <c r="AS38" i="14"/>
  <c r="AQ30" i="11"/>
  <c r="AR29" i="11"/>
  <c r="AQ32" i="11"/>
  <c r="AP33" i="11"/>
  <c r="BN33" i="14"/>
  <c r="BO32" i="14"/>
  <c r="BN40" i="14" l="1"/>
  <c r="BM41" i="14"/>
  <c r="AT30" i="14"/>
  <c r="AU29" i="14"/>
  <c r="AU37" i="14"/>
  <c r="AT38" i="14"/>
  <c r="AR30" i="11"/>
  <c r="AS29" i="11"/>
  <c r="AR32" i="11"/>
  <c r="AQ33" i="11"/>
  <c r="BO33" i="14"/>
  <c r="BP32" i="14"/>
  <c r="AV37" i="14" l="1"/>
  <c r="AU38" i="14"/>
  <c r="BO40" i="14"/>
  <c r="BN41" i="14"/>
  <c r="AV29" i="14"/>
  <c r="AU30" i="14"/>
  <c r="AS30" i="11"/>
  <c r="AT29" i="11"/>
  <c r="AR33" i="11"/>
  <c r="AS32" i="11"/>
  <c r="BP33" i="14"/>
  <c r="BQ32" i="14"/>
  <c r="AW29" i="14" l="1"/>
  <c r="AV30" i="14"/>
  <c r="BP40" i="14"/>
  <c r="BO41" i="14"/>
  <c r="AW37" i="14"/>
  <c r="AV38" i="14"/>
  <c r="AS33" i="11"/>
  <c r="AT32" i="11"/>
  <c r="AT30" i="11"/>
  <c r="AU29" i="11"/>
  <c r="BQ33" i="14"/>
  <c r="BR32" i="14"/>
  <c r="AW38" i="14" l="1"/>
  <c r="AX37" i="14"/>
  <c r="BQ40" i="14"/>
  <c r="BP41" i="14"/>
  <c r="AX29" i="14"/>
  <c r="AW30" i="14"/>
  <c r="AU30" i="11"/>
  <c r="AV29" i="11"/>
  <c r="AU32" i="11"/>
  <c r="AT33" i="11"/>
  <c r="BR33" i="14"/>
  <c r="BS32" i="14"/>
  <c r="AX38" i="14" l="1"/>
  <c r="AY37" i="14"/>
  <c r="AX30" i="14"/>
  <c r="AY29" i="14"/>
  <c r="BR40" i="14"/>
  <c r="BQ41" i="14"/>
  <c r="AV30" i="11"/>
  <c r="AW29" i="11"/>
  <c r="AV32" i="11"/>
  <c r="AU33" i="11"/>
  <c r="BS33" i="14"/>
  <c r="BT32" i="14"/>
  <c r="AY30" i="14" l="1"/>
  <c r="AZ29" i="14"/>
  <c r="AY38" i="14"/>
  <c r="AZ37" i="14"/>
  <c r="BS40" i="14"/>
  <c r="BR41" i="14"/>
  <c r="AW30" i="11"/>
  <c r="AX29" i="11"/>
  <c r="AV33" i="11"/>
  <c r="AW32" i="11"/>
  <c r="BT33" i="14"/>
  <c r="BU32" i="14"/>
  <c r="BA37" i="14" l="1"/>
  <c r="AZ38" i="14"/>
  <c r="AZ30" i="14"/>
  <c r="BA29" i="14"/>
  <c r="BT40" i="14"/>
  <c r="BS41" i="14"/>
  <c r="AW33" i="11"/>
  <c r="AX32" i="11"/>
  <c r="AX30" i="11"/>
  <c r="AY29" i="11"/>
  <c r="BU33" i="14"/>
  <c r="BV32" i="14"/>
  <c r="BB29" i="14" l="1"/>
  <c r="BA30" i="14"/>
  <c r="BT41" i="14"/>
  <c r="BU40" i="14"/>
  <c r="BB37" i="14"/>
  <c r="BA38" i="14"/>
  <c r="AY30" i="11"/>
  <c r="AZ29" i="11"/>
  <c r="AY32" i="11"/>
  <c r="AX33" i="11"/>
  <c r="BV33" i="14"/>
  <c r="BW32" i="14"/>
  <c r="BV40" i="14" l="1"/>
  <c r="BU41" i="14"/>
  <c r="BC37" i="14"/>
  <c r="BB38" i="14"/>
  <c r="BC29" i="14"/>
  <c r="BB30" i="14"/>
  <c r="AZ30" i="11"/>
  <c r="BA29" i="11"/>
  <c r="AY33" i="11"/>
  <c r="AZ32" i="11"/>
  <c r="BW33" i="14"/>
  <c r="E33" i="14" s="1"/>
  <c r="E63" i="14" s="1"/>
  <c r="E32" i="14"/>
  <c r="H19" i="7" l="1"/>
  <c r="BD29" i="14"/>
  <c r="BC30" i="14"/>
  <c r="BD37" i="14"/>
  <c r="BC38" i="14"/>
  <c r="BV41" i="14"/>
  <c r="BW40" i="14"/>
  <c r="BA32" i="11"/>
  <c r="AZ33" i="11"/>
  <c r="BA30" i="11"/>
  <c r="BB29" i="11"/>
  <c r="E15" i="15" l="1"/>
  <c r="E9" i="15"/>
  <c r="E10" i="15"/>
  <c r="E40" i="14"/>
  <c r="BW41" i="14"/>
  <c r="E41" i="14" s="1"/>
  <c r="E64" i="14" s="1"/>
  <c r="BD38" i="14"/>
  <c r="BE37" i="14"/>
  <c r="BE29" i="14"/>
  <c r="BD30" i="14"/>
  <c r="BB30" i="11"/>
  <c r="BC29" i="11"/>
  <c r="BB32" i="11"/>
  <c r="BA33" i="11"/>
  <c r="H20" i="7" l="1"/>
  <c r="BE38" i="14"/>
  <c r="BF37" i="14"/>
  <c r="BE30" i="14"/>
  <c r="BF29" i="14"/>
  <c r="BC30" i="11"/>
  <c r="BD29" i="11"/>
  <c r="BC32" i="11"/>
  <c r="BB33" i="11"/>
  <c r="BF30" i="14" l="1"/>
  <c r="BG29" i="14"/>
  <c r="BF38" i="14"/>
  <c r="BG37" i="14"/>
  <c r="BD30" i="11"/>
  <c r="BE29" i="11"/>
  <c r="BC33" i="11"/>
  <c r="BD32" i="11"/>
  <c r="BG38" i="14" l="1"/>
  <c r="BH37" i="14"/>
  <c r="BG30" i="14"/>
  <c r="BH29" i="14"/>
  <c r="BE32" i="11"/>
  <c r="BD33" i="11"/>
  <c r="BE30" i="11"/>
  <c r="BF29" i="11"/>
  <c r="BI29" i="14" l="1"/>
  <c r="BH30" i="14"/>
  <c r="BH38" i="14"/>
  <c r="BI37" i="14"/>
  <c r="BF30" i="11"/>
  <c r="BG29" i="11"/>
  <c r="BF32" i="11"/>
  <c r="BE33" i="11"/>
  <c r="BI38" i="14" l="1"/>
  <c r="BJ37" i="14"/>
  <c r="BJ29" i="14"/>
  <c r="BI30" i="14"/>
  <c r="BG30" i="11"/>
  <c r="BH29" i="11"/>
  <c r="BF33" i="11"/>
  <c r="BG32" i="11"/>
  <c r="BK37" i="14" l="1"/>
  <c r="BJ38" i="14"/>
  <c r="BJ30" i="14"/>
  <c r="BK29" i="14"/>
  <c r="BH32" i="11"/>
  <c r="BG33" i="11"/>
  <c r="BH30" i="11"/>
  <c r="BI29" i="11"/>
  <c r="BL29" i="14" l="1"/>
  <c r="BK30" i="14"/>
  <c r="BK38" i="14"/>
  <c r="BL37" i="14"/>
  <c r="BI30" i="11"/>
  <c r="BJ29" i="11"/>
  <c r="BH33" i="11"/>
  <c r="BI32" i="11"/>
  <c r="BL38" i="14" l="1"/>
  <c r="BM37" i="14"/>
  <c r="BL30" i="14"/>
  <c r="BM29" i="14"/>
  <c r="BI33" i="11"/>
  <c r="BJ32" i="11"/>
  <c r="BJ30" i="11"/>
  <c r="BK29" i="11"/>
  <c r="BM30" i="14" l="1"/>
  <c r="BN29" i="14"/>
  <c r="BM38" i="14"/>
  <c r="BN37" i="14"/>
  <c r="BK30" i="11"/>
  <c r="BL29" i="11"/>
  <c r="BK32" i="11"/>
  <c r="BJ33" i="11"/>
  <c r="BN38" i="14" l="1"/>
  <c r="BO37" i="14"/>
  <c r="BN30" i="14"/>
  <c r="BO29" i="14"/>
  <c r="BL30" i="11"/>
  <c r="BM29" i="11"/>
  <c r="BK33" i="11"/>
  <c r="BL32" i="11"/>
  <c r="BO30" i="14" l="1"/>
  <c r="BP29" i="14"/>
  <c r="BP37" i="14"/>
  <c r="BO38" i="14"/>
  <c r="BM32" i="11"/>
  <c r="BL33" i="11"/>
  <c r="BM30" i="11"/>
  <c r="BN29" i="11"/>
  <c r="BP30" i="14" l="1"/>
  <c r="BQ29" i="14"/>
  <c r="BP38" i="14"/>
  <c r="BQ37" i="14"/>
  <c r="BN30" i="11"/>
  <c r="BO29" i="11"/>
  <c r="BN32" i="11"/>
  <c r="BM33" i="11"/>
  <c r="BQ38" i="14" l="1"/>
  <c r="BR37" i="14"/>
  <c r="BR29" i="14"/>
  <c r="BQ30" i="14"/>
  <c r="BO30" i="11"/>
  <c r="BP29" i="11"/>
  <c r="BN33" i="11"/>
  <c r="BO32" i="11"/>
  <c r="BS37" i="14" l="1"/>
  <c r="BR38" i="14"/>
  <c r="BR30" i="14"/>
  <c r="BS29" i="14"/>
  <c r="BP32" i="11"/>
  <c r="BO33" i="11"/>
  <c r="BP30" i="11"/>
  <c r="BQ29" i="11"/>
  <c r="BT29" i="14" l="1"/>
  <c r="BS30" i="14"/>
  <c r="BT37" i="14"/>
  <c r="BS38" i="14"/>
  <c r="BQ30" i="11"/>
  <c r="BR29" i="11"/>
  <c r="BQ32" i="11"/>
  <c r="BP33" i="11"/>
  <c r="BT38" i="14" l="1"/>
  <c r="BU37" i="14"/>
  <c r="BT30" i="14"/>
  <c r="BU29" i="14"/>
  <c r="BR30" i="11"/>
  <c r="BS29" i="11"/>
  <c r="BQ33" i="11"/>
  <c r="BR32" i="11"/>
  <c r="BV29" i="14" l="1"/>
  <c r="BU30" i="14"/>
  <c r="BV37" i="14"/>
  <c r="BU38" i="14"/>
  <c r="BS32" i="11"/>
  <c r="BT32" i="11" s="1"/>
  <c r="BR33" i="11"/>
  <c r="BS30" i="11"/>
  <c r="BT29" i="11"/>
  <c r="BV38" i="14" l="1"/>
  <c r="BW37" i="14"/>
  <c r="BW29" i="14"/>
  <c r="BV30" i="14"/>
  <c r="BT30" i="11"/>
  <c r="BU29" i="11"/>
  <c r="BS33" i="11"/>
  <c r="BW38" i="14" l="1"/>
  <c r="E38" i="14" s="1"/>
  <c r="E56" i="14" s="1"/>
  <c r="D20" i="7" s="1"/>
  <c r="E37" i="14"/>
  <c r="E51" i="14" s="1"/>
  <c r="G51" i="14" s="1"/>
  <c r="E29" i="14"/>
  <c r="BW30" i="14"/>
  <c r="E30" i="14" s="1"/>
  <c r="E55" i="14" s="1"/>
  <c r="D19" i="7" s="1"/>
  <c r="BU32" i="11"/>
  <c r="BT33" i="11"/>
  <c r="BU30" i="11"/>
  <c r="BV29" i="11"/>
  <c r="D15" i="7" l="1"/>
  <c r="BV30" i="11"/>
  <c r="BW29" i="11"/>
  <c r="BV32" i="11"/>
  <c r="BU33" i="11"/>
  <c r="BW32" i="11" l="1"/>
  <c r="BV33" i="11"/>
  <c r="BW30" i="11"/>
  <c r="BX29" i="11"/>
  <c r="BX30" i="11" l="1"/>
  <c r="E30" i="11" s="1"/>
  <c r="E29" i="11"/>
  <c r="BX32" i="11"/>
  <c r="BW33" i="11"/>
  <c r="E32" i="11" l="1"/>
  <c r="BX33" i="11"/>
  <c r="E33" i="11" s="1"/>
  <c r="D9" i="7" l="1"/>
  <c r="B19" i="14" l="1"/>
  <c r="E54" i="14"/>
  <c r="D18" i="7" s="1"/>
  <c r="D19" i="3"/>
  <c r="E19" i="3"/>
  <c r="E9" i="3" s="1"/>
  <c r="E24" i="3" s="1"/>
  <c r="E19" i="11"/>
  <c r="A19" i="3"/>
  <c r="B19" i="11" l="1"/>
  <c r="E9" i="11"/>
  <c r="D9" i="3"/>
  <c r="D24" i="3" s="1"/>
  <c r="A9" i="3"/>
  <c r="E26" i="3"/>
  <c r="E25" i="3"/>
  <c r="A24" i="3"/>
  <c r="D26" i="3" l="1"/>
  <c r="D25" i="3"/>
  <c r="E24" i="11"/>
  <c r="B9" i="11"/>
  <c r="E26" i="11" l="1"/>
  <c r="B24" i="11"/>
  <c r="E25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Lenovo_UNO</author>
  </authors>
  <commentList>
    <comment ref="C16" authorId="0" shapeId="0" xr:uid="{23ECE682-58BF-451F-9CD4-8BE0590EFD4B}">
      <text>
        <r>
          <rPr>
            <b/>
            <sz val="9"/>
            <color indexed="81"/>
            <rFont val="Tahoma"/>
            <family val="2"/>
            <charset val="204"/>
          </rPr>
          <t>Lenovo_UNO:</t>
        </r>
        <r>
          <rPr>
            <sz val="9"/>
            <color indexed="81"/>
            <rFont val="Tahoma"/>
            <family val="2"/>
            <charset val="204"/>
          </rPr>
          <t xml:space="preserve">
обычное требование банка - это СМР(включая сети, дороги и благоустройство) не меньше 70% от бюджета проекта. В этом проекте входим в данный параметр</t>
        </r>
      </text>
    </comment>
  </commentList>
</comments>
</file>

<file path=xl/sharedStrings.xml><?xml version="1.0" encoding="utf-8"?>
<sst xmlns="http://schemas.openxmlformats.org/spreadsheetml/2006/main" count="414" uniqueCount="162">
  <si>
    <t>м2</t>
  </si>
  <si>
    <t>Ед. измерения</t>
  </si>
  <si>
    <t>Значение</t>
  </si>
  <si>
    <t>Примечание</t>
  </si>
  <si>
    <t>Наименование</t>
  </si>
  <si>
    <t>Полезная площадь всего</t>
  </si>
  <si>
    <t>руб</t>
  </si>
  <si>
    <t xml:space="preserve">Доход от 1 м2 полезной площади </t>
  </si>
  <si>
    <t>Себестоимость 1 м2 полезной площади, а именно:</t>
  </si>
  <si>
    <t>Земля</t>
  </si>
  <si>
    <t>Маркетинг+Риелторские, а именно:</t>
  </si>
  <si>
    <t>Риелторские</t>
  </si>
  <si>
    <t>Подготовительные к СМР</t>
  </si>
  <si>
    <t>Проценты банку + другие платежи банку</t>
  </si>
  <si>
    <t>Налоги</t>
  </si>
  <si>
    <t>АХР и прочие, а именно:</t>
  </si>
  <si>
    <t>Непредвиденные</t>
  </si>
  <si>
    <t>Прибыль</t>
  </si>
  <si>
    <t>Рентабельность продаж (прибыль/доход)</t>
  </si>
  <si>
    <t>Рентабельность вложений (прибыль/себестоимость)</t>
  </si>
  <si>
    <t>Доля инвестора в м2</t>
  </si>
  <si>
    <t>Наша доля в м2 полезной площади</t>
  </si>
  <si>
    <t>на лот</t>
  </si>
  <si>
    <t>Расчётное кол-во наших лотов</t>
  </si>
  <si>
    <t>лот</t>
  </si>
  <si>
    <t>Ориентиравался на средний размер лота = 50 м2</t>
  </si>
  <si>
    <t>Всего</t>
  </si>
  <si>
    <t>% от дохода</t>
  </si>
  <si>
    <t>на м2 полезной площади.</t>
  </si>
  <si>
    <t>на м2 полезной площади
без учёта инвесторских площадей</t>
  </si>
  <si>
    <t>ТЭП</t>
  </si>
  <si>
    <t>Цена продажная за м2</t>
  </si>
  <si>
    <t>%
от суммы продаж</t>
  </si>
  <si>
    <t>Маркетинг</t>
  </si>
  <si>
    <t>Проектирование</t>
  </si>
  <si>
    <t>на м2 общей площади</t>
  </si>
  <si>
    <t>Общая площадь всего</t>
  </si>
  <si>
    <t>СМР за м2 общей площади</t>
  </si>
  <si>
    <t>Обычно проектирование дороже, но в этом проекте получили ком предложение на сумму намного меньшую, чем ожидали. Связано с однотипной конструкцией зданий и относительно большим объёмом проекта.</t>
  </si>
  <si>
    <t>Информацию согласовал с Заказчиком при последней встрече</t>
  </si>
  <si>
    <t xml:space="preserve">АХР и прочие
</t>
  </si>
  <si>
    <t>руб в месяц</t>
  </si>
  <si>
    <t>Продолжительность проекта</t>
  </si>
  <si>
    <t>мес</t>
  </si>
  <si>
    <t>Согласовано на последнем совещании</t>
  </si>
  <si>
    <t>Коэффициент полезной площади</t>
  </si>
  <si>
    <t>Этажность</t>
  </si>
  <si>
    <t>кол-во</t>
  </si>
  <si>
    <t>Средний размер квартиры</t>
  </si>
  <si>
    <t>Концепция</t>
  </si>
  <si>
    <t>недорогое жильё</t>
  </si>
  <si>
    <t>% от бюджета проекта</t>
  </si>
  <si>
    <t>Сети, дороги и благоустройство</t>
  </si>
  <si>
    <t>СМР</t>
  </si>
  <si>
    <t>% от суммы СМР</t>
  </si>
  <si>
    <t>Продолжительность активной части СМР</t>
  </si>
  <si>
    <t>Параметр "Доля себестоимости от суммы дохода с продаж"</t>
  </si>
  <si>
    <t>Разрешительные</t>
  </si>
  <si>
    <t>Ставка дисконтирования</t>
  </si>
  <si>
    <t>%</t>
  </si>
  <si>
    <t>Комиссия на банковское обслуживание</t>
  </si>
  <si>
    <t>Ставка налога на прибыль</t>
  </si>
  <si>
    <t>Исходные данные
для расчёта банковского обслуживания и налоговой нагрузки</t>
  </si>
  <si>
    <t xml:space="preserve">Показатели эффективности </t>
  </si>
  <si>
    <t>Чистый денежный поток (CF)</t>
  </si>
  <si>
    <t>Чистая приведённая стоимость (NPV)</t>
  </si>
  <si>
    <t>Внутренняя норма доходности (IRR)</t>
  </si>
  <si>
    <t>Коэффициент покрытия долга денежными потоками (LLCR)</t>
  </si>
  <si>
    <t>Период окупаемости (PP)</t>
  </si>
  <si>
    <t>Дисконтируемый период окупаемости (DPP)</t>
  </si>
  <si>
    <t>Показатели эффективности на собственный капитал</t>
  </si>
  <si>
    <t>Анализ чувствительности</t>
  </si>
  <si>
    <t>Структура капитала</t>
  </si>
  <si>
    <t>Доля</t>
  </si>
  <si>
    <t>Банк</t>
  </si>
  <si>
    <t>ИТОГО</t>
  </si>
  <si>
    <t>Собств.капитал</t>
  </si>
  <si>
    <t>Доля инвестора в % от "Полезная площадь всего"</t>
  </si>
  <si>
    <t>ПиР</t>
  </si>
  <si>
    <t>ПиР, а именно:</t>
  </si>
  <si>
    <t>ФЛАГИ</t>
  </si>
  <si>
    <t>Если есть разделение на периоды, то:
Доля от общей суммы в первом периоде</t>
  </si>
  <si>
    <t>Если есть разделение на периоды, то:
Доля от общей суммы во втором периоде</t>
  </si>
  <si>
    <t>ИТОГО по месяцам</t>
  </si>
  <si>
    <t>ПРОВЕРКА</t>
  </si>
  <si>
    <t>СРАВНЕНИЕ</t>
  </si>
  <si>
    <t>Поступления минус Платежи</t>
  </si>
  <si>
    <t>Сумма платежей за счёт заёмных средств</t>
  </si>
  <si>
    <t>Сальдо суммы кредита на конец отчётного периода</t>
  </si>
  <si>
    <t>Сальдо суммы кредита на начало отчётного периода</t>
  </si>
  <si>
    <t>Сумма поступлений от продаж</t>
  </si>
  <si>
    <t>Сальдо суммы поступлений от продаж на начало отчётного периода</t>
  </si>
  <si>
    <t>Сальдо суммы поступлений от продаж на конец отчётного периода</t>
  </si>
  <si>
    <t>Коэффициент для расчёта процента по кредиту</t>
  </si>
  <si>
    <t>Уровень покрытия счетов ЭСКРОУ</t>
  </si>
  <si>
    <t>Помесячный расчёт проекта</t>
  </si>
  <si>
    <t>находим самостоятельно</t>
  </si>
  <si>
    <t>Комиссия за открытие проектного кредита</t>
  </si>
  <si>
    <t>Комиссия за банковское обслуживание</t>
  </si>
  <si>
    <t>%
от суммы кредита</t>
  </si>
  <si>
    <t>Проценты банку</t>
  </si>
  <si>
    <t>Налог на прибыль</t>
  </si>
  <si>
    <t>Доход</t>
  </si>
  <si>
    <t>Расход, а именно:</t>
  </si>
  <si>
    <t>обнулил, т.к. на данной стадии расчёта производится более подробный расчёт</t>
  </si>
  <si>
    <t>% от суммы прибыли</t>
  </si>
  <si>
    <t>Сальдо проекта простое</t>
  </si>
  <si>
    <t>Сальдо собственного капитала</t>
  </si>
  <si>
    <t>Сальдо собственного капитала нарастающим итогом</t>
  </si>
  <si>
    <t>Сроки возврата инвестиций</t>
  </si>
  <si>
    <t>Ед изм</t>
  </si>
  <si>
    <t>АХР и прочие</t>
  </si>
  <si>
    <t>Расход</t>
  </si>
  <si>
    <t>Прибыль (чистая)</t>
  </si>
  <si>
    <t>Рентабельность продаж</t>
  </si>
  <si>
    <t>Основные данные о проекте</t>
  </si>
  <si>
    <t>Сумма дисконтировнных потоков</t>
  </si>
  <si>
    <t>Норма дисконта, %</t>
  </si>
  <si>
    <t>в всего стоит норма дисконтирования за год</t>
  </si>
  <si>
    <t>вспомогательная строка для расчёта суммы дисконтирования</t>
  </si>
  <si>
    <t>Дисконтируемый поток наростающим итогом</t>
  </si>
  <si>
    <t>Сальдо проекта простое нарастающим итогом</t>
  </si>
  <si>
    <t>Сроки возврата инвестиций (собственный капитал)</t>
  </si>
  <si>
    <r>
      <t xml:space="preserve">Индекс доходности (PI)
</t>
    </r>
    <r>
      <rPr>
        <i/>
        <sz val="8"/>
        <rFont val="Calibri"/>
        <family val="2"/>
        <charset val="204"/>
        <scheme val="minor"/>
      </rPr>
      <t>отношение дисконтируемых денежных потоков от инвестиций к сумме инвестиций (NPV/I). I - вложения</t>
    </r>
  </si>
  <si>
    <t>Сумма дисконтировнных потоков (собственный капитал)</t>
  </si>
  <si>
    <t>Дисконтируемый поток наростающим итогом (собственный капитал)</t>
  </si>
  <si>
    <t>Дисконтируемый период окупаемости (DPP) (собственный капитал)</t>
  </si>
  <si>
    <t>Комиссия на открытие проектного финансирования</t>
  </si>
  <si>
    <t>Исходные данные
для расчёта NPV</t>
  </si>
  <si>
    <t>Исходные данные
(основные)</t>
  </si>
  <si>
    <t>Расчёт NPV</t>
  </si>
  <si>
    <t xml:space="preserve">I
% ставка по КД </t>
  </si>
  <si>
    <t xml:space="preserve">К
ссуда </t>
  </si>
  <si>
    <t xml:space="preserve">F
счета эскроу </t>
  </si>
  <si>
    <t xml:space="preserve">минимальная </t>
  </si>
  <si>
    <t xml:space="preserve">I(v) специальная </t>
  </si>
  <si>
    <t>КС ЦБ + 2 п.п.</t>
  </si>
  <si>
    <t xml:space="preserve">I(i) базовая </t>
  </si>
  <si>
    <t xml:space="preserve">значения % ставок </t>
  </si>
  <si>
    <t xml:space="preserve">% ставки </t>
  </si>
  <si>
    <t>квартал</t>
  </si>
  <si>
    <t>Поквартальный расчёт проекта</t>
  </si>
  <si>
    <t>Исходные данные
для корректировки налоговой нагрузки и суммы % по кредиту</t>
  </si>
  <si>
    <t>Корректировка налоговой нагрузки</t>
  </si>
  <si>
    <t>Корректировка суммы % по кредиту</t>
  </si>
  <si>
    <t>коэффициент</t>
  </si>
  <si>
    <t>Шаг</t>
  </si>
  <si>
    <t>NPV (собственный капитал)</t>
  </si>
  <si>
    <t>IRR (собственный капитал)</t>
  </si>
  <si>
    <r>
      <t xml:space="preserve">Расчёт проекта
</t>
    </r>
    <r>
      <rPr>
        <b/>
        <sz val="8"/>
        <color theme="1"/>
        <rFont val="Calibri"/>
        <family val="2"/>
        <charset val="204"/>
        <scheme val="minor"/>
      </rPr>
      <t>(Вариант 4)</t>
    </r>
  </si>
  <si>
    <t xml:space="preserve">Значение
</t>
  </si>
  <si>
    <t>Чистый денежный поток (CF) на весь период реализации проекта</t>
  </si>
  <si>
    <t>Чистый денежный поток (CF) на период кредитования</t>
  </si>
  <si>
    <t>Чистая приведённая стоимость (NPV)  на весь период реализации проекта</t>
  </si>
  <si>
    <t>Чистая приведённая стоимость (NPV)  на период кредитования</t>
  </si>
  <si>
    <t>Чистая прибыль за месяц с учётом стоимости денег</t>
  </si>
  <si>
    <t>Чистая прибыль за месяц</t>
  </si>
  <si>
    <t>Показатели эффективности</t>
  </si>
  <si>
    <t>Внутренняя норма доходности (IRR)  на весь период реализации проекта</t>
  </si>
  <si>
    <t>Коэффициент покрытия долга денежными потоками (LLCR)  на весь период реализации проекта</t>
  </si>
  <si>
    <t>Дополнительная таблица по расшифровке расчёта NPV</t>
  </si>
  <si>
    <t>Коэффициент дисконтирования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</si>
</sst>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₽&quot;;[Red]\-#,##0\ &quot;₽&quot;"/>
    <numFmt numFmtId="164" formatCode="0.0%"/>
    <numFmt numFmtId="165" formatCode="#,##0\ _₽"/>
    <numFmt numFmtId="166" formatCode="_-* #,##0.00\ _₽_-;\-* #,##0.00\ _₽_-;_-* &quot;-&quot;??\ _₽_-;_-@_-"/>
    <numFmt numFmtId="167" formatCode="#,##0.000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7"/>
      <name val="Times New Roman"/>
      <family val="1"/>
      <charset val="204"/>
    </font>
    <font>
      <i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9" fillId="0" borderId="0"/>
    <xf numFmtId="0" fontId="16" fillId="0" borderId="0"/>
    <xf numFmtId="0" fontId="16" fillId="0" borderId="0"/>
    <xf numFmtId="166" fontId="16" fillId="0" borderId="0" applyFont="0" applyFill="0" applyBorder="0" applyAlignment="0" applyProtection="0"/>
  </cellStyleXfs>
  <cellXfs count="23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3" fontId="0" fillId="0" borderId="5" xfId="0" applyNumberFormat="1" applyBorder="1"/>
    <xf numFmtId="3" fontId="0" fillId="0" borderId="8" xfId="0" applyNumberFormat="1" applyBorder="1"/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3" fontId="0" fillId="0" borderId="0" xfId="0" applyNumberFormat="1"/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3" fontId="1" fillId="0" borderId="6" xfId="0" applyNumberFormat="1" applyFont="1" applyBorder="1"/>
    <xf numFmtId="0" fontId="1" fillId="0" borderId="4" xfId="0" applyFont="1" applyBorder="1"/>
    <xf numFmtId="3" fontId="1" fillId="0" borderId="5" xfId="0" applyNumberFormat="1" applyFont="1" applyBorder="1"/>
    <xf numFmtId="0" fontId="2" fillId="0" borderId="4" xfId="0" applyFont="1" applyBorder="1"/>
    <xf numFmtId="0" fontId="1" fillId="0" borderId="4" xfId="0" applyFont="1" applyBorder="1" applyAlignment="1">
      <alignment wrapText="1"/>
    </xf>
    <xf numFmtId="9" fontId="0" fillId="0" borderId="5" xfId="0" applyNumberFormat="1" applyBorder="1"/>
    <xf numFmtId="9" fontId="0" fillId="0" borderId="6" xfId="0" applyNumberFormat="1" applyBorder="1"/>
    <xf numFmtId="0" fontId="1" fillId="0" borderId="7" xfId="0" applyFont="1" applyBorder="1"/>
    <xf numFmtId="9" fontId="0" fillId="0" borderId="8" xfId="0" applyNumberFormat="1" applyBorder="1"/>
    <xf numFmtId="9" fontId="0" fillId="0" borderId="9" xfId="0" applyNumberFormat="1" applyBorder="1"/>
    <xf numFmtId="9" fontId="0" fillId="0" borderId="12" xfId="0" applyNumberFormat="1" applyBorder="1"/>
    <xf numFmtId="9" fontId="0" fillId="0" borderId="13" xfId="0" applyNumberFormat="1" applyBorder="1"/>
    <xf numFmtId="9" fontId="1" fillId="0" borderId="12" xfId="0" applyNumberFormat="1" applyFont="1" applyBorder="1"/>
    <xf numFmtId="164" fontId="1" fillId="0" borderId="12" xfId="0" applyNumberFormat="1" applyFont="1" applyBorder="1"/>
    <xf numFmtId="3" fontId="1" fillId="0" borderId="5" xfId="0" applyNumberFormat="1" applyFont="1" applyFill="1" applyBorder="1"/>
    <xf numFmtId="0" fontId="0" fillId="2" borderId="2" xfId="0" applyFill="1" applyBorder="1" applyAlignment="1">
      <alignment horizontal="center" wrapText="1"/>
    </xf>
    <xf numFmtId="3" fontId="5" fillId="0" borderId="5" xfId="0" applyNumberFormat="1" applyFont="1" applyBorder="1"/>
    <xf numFmtId="0" fontId="0" fillId="0" borderId="5" xfId="0" applyBorder="1" applyAlignment="1">
      <alignment horizontal="center" wrapText="1"/>
    </xf>
    <xf numFmtId="9" fontId="5" fillId="0" borderId="5" xfId="0" applyNumberFormat="1" applyFont="1" applyBorder="1"/>
    <xf numFmtId="164" fontId="5" fillId="0" borderId="5" xfId="0" applyNumberFormat="1" applyFont="1" applyBorder="1"/>
    <xf numFmtId="0" fontId="0" fillId="0" borderId="5" xfId="0" applyBorder="1" applyAlignment="1">
      <alignment horizontal="center"/>
    </xf>
    <xf numFmtId="0" fontId="0" fillId="0" borderId="9" xfId="0" applyBorder="1"/>
    <xf numFmtId="10" fontId="0" fillId="0" borderId="0" xfId="0" applyNumberFormat="1"/>
    <xf numFmtId="3" fontId="5" fillId="0" borderId="8" xfId="0" applyNumberFormat="1" applyFont="1" applyBorder="1"/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" fontId="5" fillId="0" borderId="5" xfId="0" applyNumberFormat="1" applyFont="1" applyBorder="1"/>
    <xf numFmtId="3" fontId="7" fillId="0" borderId="5" xfId="0" applyNumberFormat="1" applyFont="1" applyBorder="1"/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7" xfId="0" applyFill="1" applyBorder="1" applyAlignment="1">
      <alignment wrapText="1"/>
    </xf>
    <xf numFmtId="0" fontId="0" fillId="0" borderId="18" xfId="0" applyBorder="1" applyAlignment="1"/>
    <xf numFmtId="0" fontId="1" fillId="0" borderId="14" xfId="0" applyFont="1" applyBorder="1"/>
    <xf numFmtId="0" fontId="0" fillId="0" borderId="15" xfId="0" applyBorder="1" applyAlignment="1">
      <alignment horizontal="center" wrapText="1"/>
    </xf>
    <xf numFmtId="9" fontId="5" fillId="0" borderId="15" xfId="0" applyNumberFormat="1" applyFont="1" applyBorder="1"/>
    <xf numFmtId="0" fontId="0" fillId="0" borderId="16" xfId="0" applyBorder="1"/>
    <xf numFmtId="0" fontId="1" fillId="0" borderId="20" xfId="0" applyFont="1" applyFill="1" applyBorder="1"/>
    <xf numFmtId="0" fontId="0" fillId="0" borderId="21" xfId="0" applyBorder="1"/>
    <xf numFmtId="9" fontId="5" fillId="0" borderId="8" xfId="0" applyNumberFormat="1" applyFont="1" applyBorder="1"/>
    <xf numFmtId="0" fontId="0" fillId="0" borderId="22" xfId="0" applyBorder="1"/>
    <xf numFmtId="0" fontId="1" fillId="0" borderId="4" xfId="0" applyFont="1" applyFill="1" applyBorder="1"/>
    <xf numFmtId="0" fontId="1" fillId="0" borderId="7" xfId="0" applyFont="1" applyFill="1" applyBorder="1"/>
    <xf numFmtId="0" fontId="0" fillId="0" borderId="8" xfId="0" applyBorder="1" applyAlignment="1">
      <alignment horizontal="center"/>
    </xf>
    <xf numFmtId="0" fontId="8" fillId="0" borderId="0" xfId="0" applyFont="1"/>
    <xf numFmtId="0" fontId="9" fillId="0" borderId="0" xfId="0" applyFont="1"/>
    <xf numFmtId="0" fontId="13" fillId="0" borderId="0" xfId="0" applyFont="1"/>
    <xf numFmtId="0" fontId="14" fillId="0" borderId="4" xfId="0" applyFont="1" applyBorder="1"/>
    <xf numFmtId="3" fontId="14" fillId="0" borderId="5" xfId="0" applyNumberFormat="1" applyFont="1" applyBorder="1" applyAlignment="1">
      <alignment horizontal="right"/>
    </xf>
    <xf numFmtId="9" fontId="14" fillId="0" borderId="6" xfId="0" applyNumberFormat="1" applyFont="1" applyBorder="1" applyAlignment="1">
      <alignment horizontal="right"/>
    </xf>
    <xf numFmtId="0" fontId="14" fillId="0" borderId="7" xfId="0" applyFont="1" applyBorder="1"/>
    <xf numFmtId="3" fontId="14" fillId="0" borderId="8" xfId="0" applyNumberFormat="1" applyFont="1" applyBorder="1" applyAlignment="1">
      <alignment horizontal="right"/>
    </xf>
    <xf numFmtId="0" fontId="15" fillId="0" borderId="4" xfId="0" applyFont="1" applyFill="1" applyBorder="1"/>
    <xf numFmtId="0" fontId="15" fillId="0" borderId="7" xfId="0" applyFont="1" applyFill="1" applyBorder="1"/>
    <xf numFmtId="9" fontId="0" fillId="0" borderId="0" xfId="0" applyNumberFormat="1"/>
    <xf numFmtId="0" fontId="0" fillId="0" borderId="19" xfId="0" applyBorder="1" applyAlignment="1">
      <alignment horizontal="center"/>
    </xf>
    <xf numFmtId="3" fontId="0" fillId="3" borderId="0" xfId="0" applyNumberFormat="1" applyFill="1"/>
    <xf numFmtId="0" fontId="0" fillId="3" borderId="0" xfId="0" applyFill="1"/>
    <xf numFmtId="0" fontId="0" fillId="0" borderId="0" xfId="0" applyFill="1"/>
    <xf numFmtId="0" fontId="0" fillId="4" borderId="0" xfId="0" applyFill="1"/>
    <xf numFmtId="4" fontId="1" fillId="0" borderId="5" xfId="0" applyNumberFormat="1" applyFont="1" applyBorder="1"/>
    <xf numFmtId="9" fontId="1" fillId="0" borderId="13" xfId="0" applyNumberFormat="1" applyFont="1" applyBorder="1"/>
    <xf numFmtId="3" fontId="1" fillId="0" borderId="8" xfId="0" applyNumberFormat="1" applyFont="1" applyBorder="1"/>
    <xf numFmtId="3" fontId="1" fillId="0" borderId="9" xfId="0" applyNumberFormat="1" applyFont="1" applyBorder="1"/>
    <xf numFmtId="0" fontId="0" fillId="5" borderId="0" xfId="0" applyFill="1"/>
    <xf numFmtId="0" fontId="0" fillId="6" borderId="0" xfId="0" applyFill="1"/>
    <xf numFmtId="3" fontId="0" fillId="0" borderId="6" xfId="0" applyNumberFormat="1" applyBorder="1"/>
    <xf numFmtId="4" fontId="1" fillId="0" borderId="6" xfId="0" applyNumberFormat="1" applyFont="1" applyBorder="1"/>
    <xf numFmtId="9" fontId="0" fillId="0" borderId="23" xfId="0" applyNumberFormat="1" applyBorder="1"/>
    <xf numFmtId="9" fontId="0" fillId="0" borderId="24" xfId="0" applyNumberFormat="1" applyBorder="1"/>
    <xf numFmtId="0" fontId="17" fillId="2" borderId="30" xfId="0" applyFont="1" applyFill="1" applyBorder="1" applyAlignment="1">
      <alignment horizontal="center" wrapText="1"/>
    </xf>
    <xf numFmtId="0" fontId="17" fillId="2" borderId="29" xfId="0" applyFont="1" applyFill="1" applyBorder="1" applyAlignment="1">
      <alignment horizontal="center" wrapText="1"/>
    </xf>
    <xf numFmtId="0" fontId="0" fillId="0" borderId="0" xfId="0" applyAlignment="1"/>
    <xf numFmtId="0" fontId="0" fillId="2" borderId="31" xfId="0" applyFill="1" applyBorder="1" applyAlignment="1"/>
    <xf numFmtId="0" fontId="0" fillId="2" borderId="32" xfId="0" applyFill="1" applyBorder="1" applyAlignment="1"/>
    <xf numFmtId="0" fontId="0" fillId="2" borderId="33" xfId="0" applyFill="1" applyBorder="1"/>
    <xf numFmtId="0" fontId="0" fillId="2" borderId="34" xfId="0" applyFill="1" applyBorder="1"/>
    <xf numFmtId="3" fontId="18" fillId="0" borderId="25" xfId="0" applyNumberFormat="1" applyFont="1" applyBorder="1"/>
    <xf numFmtId="9" fontId="18" fillId="0" borderId="26" xfId="0" applyNumberFormat="1" applyFont="1" applyBorder="1"/>
    <xf numFmtId="0" fontId="17" fillId="0" borderId="0" xfId="0" applyFont="1"/>
    <xf numFmtId="0" fontId="2" fillId="0" borderId="0" xfId="0" applyFont="1" applyFill="1" applyBorder="1"/>
    <xf numFmtId="3" fontId="17" fillId="0" borderId="0" xfId="0" applyNumberFormat="1" applyFont="1"/>
    <xf numFmtId="3" fontId="0" fillId="0" borderId="36" xfId="0" applyNumberFormat="1" applyBorder="1"/>
    <xf numFmtId="3" fontId="0" fillId="0" borderId="37" xfId="0" applyNumberFormat="1" applyBorder="1"/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0" borderId="40" xfId="0" applyFont="1" applyBorder="1"/>
    <xf numFmtId="0" fontId="1" fillId="0" borderId="41" xfId="0" applyFont="1" applyBorder="1"/>
    <xf numFmtId="0" fontId="1" fillId="0" borderId="40" xfId="0" applyFont="1" applyBorder="1" applyAlignment="1">
      <alignment horizontal="center"/>
    </xf>
    <xf numFmtId="165" fontId="21" fillId="0" borderId="5" xfId="3" applyNumberFormat="1" applyFont="1" applyBorder="1"/>
    <xf numFmtId="0" fontId="20" fillId="0" borderId="0" xfId="3" applyFont="1" applyAlignment="1">
      <alignment wrapText="1"/>
    </xf>
    <xf numFmtId="9" fontId="14" fillId="0" borderId="9" xfId="0" applyNumberFormat="1" applyFont="1" applyBorder="1" applyAlignment="1">
      <alignment horizontal="right"/>
    </xf>
    <xf numFmtId="0" fontId="22" fillId="0" borderId="5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15" fillId="0" borderId="4" xfId="0" applyFont="1" applyFill="1" applyBorder="1" applyAlignment="1">
      <alignment wrapText="1"/>
    </xf>
    <xf numFmtId="4" fontId="0" fillId="0" borderId="6" xfId="0" applyNumberFormat="1" applyBorder="1"/>
    <xf numFmtId="3" fontId="0" fillId="0" borderId="6" xfId="0" applyNumberFormat="1" applyFill="1" applyBorder="1"/>
    <xf numFmtId="9" fontId="0" fillId="0" borderId="6" xfId="0" applyNumberFormat="1" applyFill="1" applyBorder="1"/>
    <xf numFmtId="0" fontId="0" fillId="0" borderId="8" xfId="0" applyBorder="1" applyAlignment="1">
      <alignment horizontal="center" wrapText="1"/>
    </xf>
    <xf numFmtId="0" fontId="6" fillId="0" borderId="0" xfId="0" applyFont="1" applyAlignment="1">
      <alignment wrapText="1"/>
    </xf>
    <xf numFmtId="0" fontId="22" fillId="0" borderId="5" xfId="0" applyFont="1" applyFill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3" fontId="17" fillId="0" borderId="5" xfId="0" applyNumberFormat="1" applyFont="1" applyBorder="1"/>
    <xf numFmtId="3" fontId="17" fillId="0" borderId="6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0" fontId="20" fillId="0" borderId="1" xfId="3" applyFont="1" applyBorder="1" applyAlignment="1">
      <alignment vertical="center" wrapText="1"/>
    </xf>
    <xf numFmtId="0" fontId="1" fillId="0" borderId="2" xfId="0" applyFont="1" applyFill="1" applyBorder="1" applyAlignment="1">
      <alignment horizontal="center" wrapText="1"/>
    </xf>
    <xf numFmtId="9" fontId="0" fillId="0" borderId="2" xfId="0" applyNumberFormat="1" applyBorder="1"/>
    <xf numFmtId="164" fontId="0" fillId="0" borderId="2" xfId="0" applyNumberFormat="1" applyBorder="1"/>
    <xf numFmtId="0" fontId="20" fillId="0" borderId="4" xfId="3" applyFont="1" applyBorder="1" applyAlignment="1">
      <alignment wrapText="1"/>
    </xf>
    <xf numFmtId="165" fontId="21" fillId="0" borderId="6" xfId="3" applyNumberFormat="1" applyFont="1" applyBorder="1"/>
    <xf numFmtId="0" fontId="0" fillId="0" borderId="35" xfId="0" applyBorder="1"/>
    <xf numFmtId="0" fontId="4" fillId="0" borderId="35" xfId="0" applyFont="1" applyBorder="1" applyAlignment="1">
      <alignment horizontal="right"/>
    </xf>
    <xf numFmtId="0" fontId="4" fillId="0" borderId="35" xfId="0" applyFont="1" applyBorder="1" applyAlignment="1">
      <alignment horizontal="right" wrapText="1"/>
    </xf>
    <xf numFmtId="166" fontId="0" fillId="0" borderId="0" xfId="0" applyNumberFormat="1"/>
    <xf numFmtId="4" fontId="0" fillId="0" borderId="6" xfId="0" applyNumberFormat="1" applyFill="1" applyBorder="1"/>
    <xf numFmtId="0" fontId="0" fillId="0" borderId="6" xfId="0" applyFill="1" applyBorder="1"/>
    <xf numFmtId="0" fontId="22" fillId="0" borderId="8" xfId="0" applyFont="1" applyFill="1" applyBorder="1" applyAlignment="1">
      <alignment horizontal="center"/>
    </xf>
    <xf numFmtId="0" fontId="0" fillId="0" borderId="9" xfId="0" applyFill="1" applyBorder="1"/>
    <xf numFmtId="0" fontId="0" fillId="0" borderId="5" xfId="0" applyFill="1" applyBorder="1" applyAlignment="1">
      <alignment horizontal="center"/>
    </xf>
    <xf numFmtId="3" fontId="7" fillId="0" borderId="6" xfId="0" applyNumberFormat="1" applyFont="1" applyFill="1" applyBorder="1"/>
    <xf numFmtId="9" fontId="7" fillId="0" borderId="6" xfId="0" applyNumberFormat="1" applyFont="1" applyFill="1" applyBorder="1"/>
    <xf numFmtId="0" fontId="0" fillId="0" borderId="8" xfId="0" applyFill="1" applyBorder="1" applyAlignment="1">
      <alignment horizontal="center"/>
    </xf>
    <xf numFmtId="0" fontId="7" fillId="0" borderId="9" xfId="0" applyFont="1" applyFill="1" applyBorder="1"/>
    <xf numFmtId="3" fontId="14" fillId="0" borderId="5" xfId="0" applyNumberFormat="1" applyFont="1" applyFill="1" applyBorder="1" applyAlignment="1">
      <alignment horizontal="right"/>
    </xf>
    <xf numFmtId="3" fontId="14" fillId="0" borderId="8" xfId="0" applyNumberFormat="1" applyFont="1" applyFill="1" applyBorder="1" applyAlignment="1">
      <alignment horizontal="right"/>
    </xf>
    <xf numFmtId="3" fontId="4" fillId="0" borderId="36" xfId="0" applyNumberFormat="1" applyFont="1" applyBorder="1"/>
    <xf numFmtId="3" fontId="4" fillId="0" borderId="5" xfId="0" applyNumberFormat="1" applyFont="1" applyBorder="1"/>
    <xf numFmtId="0" fontId="24" fillId="0" borderId="4" xfId="0" applyFont="1" applyBorder="1"/>
    <xf numFmtId="0" fontId="24" fillId="0" borderId="40" xfId="0" applyFont="1" applyBorder="1" applyAlignment="1">
      <alignment horizontal="center"/>
    </xf>
    <xf numFmtId="3" fontId="24" fillId="0" borderId="5" xfId="0" applyNumberFormat="1" applyFont="1" applyBorder="1"/>
    <xf numFmtId="3" fontId="25" fillId="0" borderId="5" xfId="0" applyNumberFormat="1" applyFont="1" applyBorder="1"/>
    <xf numFmtId="9" fontId="1" fillId="0" borderId="43" xfId="0" applyNumberFormat="1" applyFont="1" applyBorder="1"/>
    <xf numFmtId="3" fontId="4" fillId="0" borderId="37" xfId="0" applyNumberFormat="1" applyFont="1" applyBorder="1"/>
    <xf numFmtId="3" fontId="4" fillId="0" borderId="6" xfId="0" applyNumberFormat="1" applyFont="1" applyBorder="1"/>
    <xf numFmtId="3" fontId="24" fillId="0" borderId="6" xfId="0" applyNumberFormat="1" applyFont="1" applyBorder="1"/>
    <xf numFmtId="164" fontId="1" fillId="0" borderId="43" xfId="0" applyNumberFormat="1" applyFont="1" applyBorder="1"/>
    <xf numFmtId="9" fontId="0" fillId="0" borderId="43" xfId="0" applyNumberFormat="1" applyBorder="1"/>
    <xf numFmtId="9" fontId="0" fillId="0" borderId="44" xfId="0" applyNumberFormat="1" applyBorder="1"/>
    <xf numFmtId="3" fontId="18" fillId="0" borderId="45" xfId="0" applyNumberFormat="1" applyFont="1" applyBorder="1"/>
    <xf numFmtId="0" fontId="17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10" fontId="9" fillId="0" borderId="0" xfId="0" applyNumberFormat="1" applyFont="1"/>
    <xf numFmtId="0" fontId="11" fillId="0" borderId="0" xfId="0" applyFont="1" applyAlignment="1">
      <alignment horizontal="right"/>
    </xf>
    <xf numFmtId="10" fontId="11" fillId="0" borderId="0" xfId="0" applyNumberFormat="1" applyFont="1"/>
    <xf numFmtId="9" fontId="11" fillId="0" borderId="0" xfId="0" applyNumberFormat="1" applyFont="1"/>
    <xf numFmtId="3" fontId="9" fillId="0" borderId="0" xfId="0" applyNumberFormat="1" applyFont="1"/>
    <xf numFmtId="4" fontId="11" fillId="0" borderId="0" xfId="0" applyNumberFormat="1" applyFont="1"/>
    <xf numFmtId="3" fontId="11" fillId="0" borderId="0" xfId="0" applyNumberFormat="1" applyFont="1"/>
    <xf numFmtId="3" fontId="12" fillId="0" borderId="0" xfId="0" applyNumberFormat="1" applyFont="1"/>
    <xf numFmtId="164" fontId="11" fillId="0" borderId="0" xfId="0" applyNumberFormat="1" applyFont="1"/>
    <xf numFmtId="10" fontId="12" fillId="0" borderId="0" xfId="0" applyNumberFormat="1" applyFont="1"/>
    <xf numFmtId="0" fontId="11" fillId="0" borderId="0" xfId="0" applyFont="1" applyAlignment="1">
      <alignment horizontal="right" wrapText="1"/>
    </xf>
    <xf numFmtId="0" fontId="10" fillId="5" borderId="0" xfId="0" applyFont="1" applyFill="1"/>
    <xf numFmtId="0" fontId="11" fillId="0" borderId="4" xfId="0" applyFont="1" applyFill="1" applyBorder="1"/>
    <xf numFmtId="0" fontId="11" fillId="0" borderId="7" xfId="0" applyFont="1" applyFill="1" applyBorder="1"/>
    <xf numFmtId="0" fontId="11" fillId="0" borderId="4" xfId="0" applyFont="1" applyBorder="1"/>
    <xf numFmtId="0" fontId="11" fillId="0" borderId="7" xfId="0" applyFont="1" applyBorder="1"/>
    <xf numFmtId="0" fontId="4" fillId="2" borderId="35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 wrapText="1"/>
    </xf>
    <xf numFmtId="0" fontId="0" fillId="0" borderId="36" xfId="0" applyBorder="1"/>
    <xf numFmtId="166" fontId="0" fillId="0" borderId="36" xfId="4" applyFont="1" applyBorder="1"/>
    <xf numFmtId="166" fontId="0" fillId="0" borderId="5" xfId="4" applyFont="1" applyBorder="1"/>
    <xf numFmtId="166" fontId="0" fillId="0" borderId="5" xfId="4" applyFont="1" applyFill="1" applyBorder="1"/>
    <xf numFmtId="0" fontId="0" fillId="0" borderId="46" xfId="0" applyBorder="1"/>
    <xf numFmtId="166" fontId="0" fillId="0" borderId="46" xfId="4" applyFont="1" applyBorder="1"/>
    <xf numFmtId="0" fontId="0" fillId="0" borderId="42" xfId="0" applyBorder="1"/>
    <xf numFmtId="4" fontId="0" fillId="0" borderId="0" xfId="0" applyNumberFormat="1"/>
    <xf numFmtId="6" fontId="17" fillId="0" borderId="0" xfId="0" applyNumberFormat="1" applyFont="1"/>
    <xf numFmtId="0" fontId="13" fillId="0" borderId="19" xfId="0" applyFont="1" applyFill="1" applyBorder="1" applyAlignment="1">
      <alignment horizontal="center" wrapText="1"/>
    </xf>
    <xf numFmtId="3" fontId="0" fillId="0" borderId="19" xfId="0" applyNumberFormat="1" applyFill="1" applyBorder="1"/>
    <xf numFmtId="0" fontId="0" fillId="0" borderId="19" xfId="0" applyFill="1" applyBorder="1"/>
    <xf numFmtId="0" fontId="15" fillId="0" borderId="7" xfId="0" applyFont="1" applyFill="1" applyBorder="1" applyAlignment="1">
      <alignment wrapText="1"/>
    </xf>
    <xf numFmtId="0" fontId="9" fillId="0" borderId="0" xfId="0" applyFont="1" applyFill="1" applyBorder="1"/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5" fillId="0" borderId="0" xfId="0" applyFont="1" applyFill="1" applyBorder="1"/>
    <xf numFmtId="0" fontId="22" fillId="0" borderId="0" xfId="0" applyFont="1" applyFill="1" applyBorder="1" applyAlignment="1">
      <alignment horizontal="center"/>
    </xf>
    <xf numFmtId="3" fontId="0" fillId="0" borderId="0" xfId="0" applyNumberFormat="1" applyFill="1" applyBorder="1"/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Fill="1" applyBorder="1" applyAlignment="1"/>
    <xf numFmtId="0" fontId="0" fillId="0" borderId="47" xfId="0" applyFill="1" applyBorder="1" applyAlignment="1"/>
    <xf numFmtId="0" fontId="0" fillId="0" borderId="47" xfId="0" applyFill="1" applyBorder="1"/>
    <xf numFmtId="3" fontId="0" fillId="0" borderId="47" xfId="0" applyNumberFormat="1" applyFill="1" applyBorder="1"/>
    <xf numFmtId="3" fontId="17" fillId="0" borderId="47" xfId="0" applyNumberFormat="1" applyFont="1" applyFill="1" applyBorder="1"/>
    <xf numFmtId="3" fontId="17" fillId="0" borderId="0" xfId="0" applyNumberFormat="1" applyFont="1" applyFill="1" applyBorder="1"/>
    <xf numFmtId="164" fontId="0" fillId="0" borderId="0" xfId="0" applyNumberFormat="1" applyFill="1" applyBorder="1"/>
    <xf numFmtId="165" fontId="21" fillId="0" borderId="0" xfId="3" applyNumberFormat="1" applyFont="1" applyFill="1" applyBorder="1"/>
    <xf numFmtId="164" fontId="0" fillId="0" borderId="3" xfId="0" applyNumberFormat="1" applyBorder="1"/>
    <xf numFmtId="0" fontId="20" fillId="0" borderId="7" xfId="3" applyFont="1" applyBorder="1" applyAlignment="1">
      <alignment wrapText="1"/>
    </xf>
    <xf numFmtId="165" fontId="21" fillId="0" borderId="8" xfId="3" applyNumberFormat="1" applyFont="1" applyBorder="1"/>
    <xf numFmtId="165" fontId="21" fillId="0" borderId="9" xfId="3" applyNumberFormat="1" applyFont="1" applyBorder="1"/>
    <xf numFmtId="9" fontId="0" fillId="0" borderId="9" xfId="0" applyNumberFormat="1" applyFill="1" applyBorder="1"/>
    <xf numFmtId="167" fontId="21" fillId="0" borderId="5" xfId="3" applyNumberFormat="1" applyFont="1" applyBorder="1"/>
    <xf numFmtId="167" fontId="21" fillId="0" borderId="6" xfId="3" applyNumberFormat="1" applyFont="1" applyBorder="1"/>
    <xf numFmtId="0" fontId="6" fillId="0" borderId="42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19" xfId="0" applyBorder="1" applyAlignment="1">
      <alignment horizontal="left" wrapText="1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7" xfId="0" applyFill="1" applyBorder="1" applyAlignment="1">
      <alignment horizontal="center" wrapText="1"/>
    </xf>
    <xf numFmtId="0" fontId="0" fillId="2" borderId="28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5">
    <cellStyle name="Обычный" xfId="0" builtinId="0"/>
    <cellStyle name="Обычный 2" xfId="3" xr:uid="{188CA7FF-D678-496D-ABCD-4E4A6C4CF78F}"/>
    <cellStyle name="Обычный 2 2" xfId="1" xr:uid="{DC28A10A-64B5-4133-BA47-DA047DDF9918}"/>
    <cellStyle name="Обычный 4" xfId="2" xr:uid="{4FDB3743-7059-4A81-A03C-E187A339A280}"/>
    <cellStyle name="Финансовый 2" xfId="4" xr:uid="{B42AB3D1-9443-4E2F-B7FE-94D7F5FBE6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8" Type="http://schemas.openxmlformats.org/officeDocument/2006/relationships/worksheet" Target="worksheets/sheet8.xml"/><Relationship Id="rId85" Type="http://schemas.openxmlformats.org/officeDocument/2006/relationships/calcChain" Target="calcChain.xml"/><Relationship Id="rId3" Type="http://schemas.openxmlformats.org/officeDocument/2006/relationships/worksheet" Target="worksheets/sheet3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8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showGridLines="0" topLeftCell="A22" zoomScale="90" zoomScaleNormal="90" workbookViewId="0">
      <selection activeCell="D37" sqref="D37"/>
    </sheetView>
  </sheetViews>
  <sheetFormatPr defaultRowHeight="14.4" x14ac:dyDescent="0.3"/>
  <cols>
    <col min="2" max="2" width="60.33203125" customWidth="1"/>
    <col min="3" max="3" width="11.109375" customWidth="1"/>
    <col min="4" max="4" width="12.109375" customWidth="1"/>
    <col min="5" max="5" width="149.5546875" customWidth="1"/>
    <col min="6" max="6" width="29.6640625" customWidth="1"/>
    <col min="9" max="9" width="13.6640625" customWidth="1"/>
  </cols>
  <sheetData>
    <row r="1" spans="2:6" ht="43.8" customHeight="1" x14ac:dyDescent="0.4">
      <c r="B1" s="221" t="s">
        <v>129</v>
      </c>
      <c r="C1" s="222"/>
      <c r="D1" s="222"/>
      <c r="E1" s="222"/>
    </row>
    <row r="2" spans="2:6" ht="15" thickBot="1" x14ac:dyDescent="0.35"/>
    <row r="3" spans="2:6" ht="28.8" x14ac:dyDescent="0.3">
      <c r="B3" s="39" t="s">
        <v>4</v>
      </c>
      <c r="C3" s="38" t="s">
        <v>1</v>
      </c>
      <c r="D3" s="40" t="s">
        <v>2</v>
      </c>
      <c r="E3" s="41" t="s">
        <v>3</v>
      </c>
    </row>
    <row r="4" spans="2:6" x14ac:dyDescent="0.3">
      <c r="B4" s="9" t="s">
        <v>42</v>
      </c>
      <c r="C4" s="34" t="s">
        <v>43</v>
      </c>
      <c r="D4" s="30">
        <v>71</v>
      </c>
      <c r="E4" s="12" t="s">
        <v>39</v>
      </c>
    </row>
    <row r="5" spans="2:6" x14ac:dyDescent="0.3">
      <c r="B5" s="9" t="s">
        <v>55</v>
      </c>
      <c r="C5" s="34" t="s">
        <v>43</v>
      </c>
      <c r="D5" s="30">
        <v>60</v>
      </c>
      <c r="E5" s="12" t="s">
        <v>39</v>
      </c>
    </row>
    <row r="6" spans="2:6" x14ac:dyDescent="0.3">
      <c r="B6" s="9" t="s">
        <v>56</v>
      </c>
      <c r="C6" s="34"/>
      <c r="D6" s="42">
        <v>0.75</v>
      </c>
      <c r="E6" s="12"/>
    </row>
    <row r="7" spans="2:6" x14ac:dyDescent="0.3">
      <c r="B7" s="9" t="s">
        <v>31</v>
      </c>
      <c r="C7" s="34" t="s">
        <v>6</v>
      </c>
      <c r="D7" s="30">
        <f>'Горизонталь поквартально'!E89</f>
        <v>140000</v>
      </c>
      <c r="E7" s="12" t="s">
        <v>39</v>
      </c>
      <c r="F7" s="11"/>
    </row>
    <row r="8" spans="2:6" x14ac:dyDescent="0.3">
      <c r="B8" s="9" t="s">
        <v>37</v>
      </c>
      <c r="C8" s="34" t="s">
        <v>6</v>
      </c>
      <c r="D8" s="30">
        <f>'Горизонталь поквартально'!E90</f>
        <v>49500</v>
      </c>
      <c r="E8" s="12" t="s">
        <v>39</v>
      </c>
      <c r="F8" s="11"/>
    </row>
    <row r="9" spans="2:6" ht="28.8" x14ac:dyDescent="0.3">
      <c r="B9" s="9" t="s">
        <v>52</v>
      </c>
      <c r="C9" s="31" t="s">
        <v>54</v>
      </c>
      <c r="D9" s="32">
        <v>0.1</v>
      </c>
      <c r="E9" s="12" t="s">
        <v>39</v>
      </c>
      <c r="F9" s="36"/>
    </row>
    <row r="10" spans="2:6" ht="43.2" x14ac:dyDescent="0.3">
      <c r="B10" s="9" t="s">
        <v>11</v>
      </c>
      <c r="C10" s="31" t="s">
        <v>32</v>
      </c>
      <c r="D10" s="33">
        <v>0.03</v>
      </c>
      <c r="E10" s="12"/>
      <c r="F10" s="224"/>
    </row>
    <row r="11" spans="2:6" x14ac:dyDescent="0.3">
      <c r="B11" s="9" t="s">
        <v>33</v>
      </c>
      <c r="C11" s="34" t="s">
        <v>22</v>
      </c>
      <c r="D11" s="30">
        <v>150000</v>
      </c>
      <c r="E11" s="12"/>
      <c r="F11" s="224"/>
    </row>
    <row r="12" spans="2:6" x14ac:dyDescent="0.3">
      <c r="B12" s="9" t="s">
        <v>79</v>
      </c>
      <c r="C12" s="31"/>
      <c r="D12" s="33"/>
      <c r="E12" s="12"/>
      <c r="F12" s="70"/>
    </row>
    <row r="13" spans="2:6" ht="30" customHeight="1" x14ac:dyDescent="0.3">
      <c r="B13" s="9" t="s">
        <v>34</v>
      </c>
      <c r="C13" s="31" t="s">
        <v>35</v>
      </c>
      <c r="D13" s="30">
        <v>800</v>
      </c>
      <c r="E13" s="12" t="s">
        <v>38</v>
      </c>
      <c r="F13" s="223"/>
    </row>
    <row r="14" spans="2:6" x14ac:dyDescent="0.3">
      <c r="B14" s="9" t="s">
        <v>57</v>
      </c>
      <c r="C14" s="34" t="s">
        <v>6</v>
      </c>
      <c r="D14" s="30">
        <v>100000000</v>
      </c>
      <c r="E14" s="12"/>
      <c r="F14" s="223"/>
    </row>
    <row r="15" spans="2:6" ht="43.2" x14ac:dyDescent="0.3">
      <c r="B15" s="15" t="s">
        <v>13</v>
      </c>
      <c r="C15" s="31" t="s">
        <v>32</v>
      </c>
      <c r="D15" s="32"/>
      <c r="E15" s="5" t="s">
        <v>96</v>
      </c>
    </row>
    <row r="16" spans="2:6" ht="43.2" x14ac:dyDescent="0.3">
      <c r="B16" s="15" t="s">
        <v>14</v>
      </c>
      <c r="C16" s="31" t="s">
        <v>32</v>
      </c>
      <c r="D16" s="32">
        <v>0</v>
      </c>
      <c r="E16" s="5" t="s">
        <v>104</v>
      </c>
    </row>
    <row r="17" spans="1:6" ht="43.2" x14ac:dyDescent="0.3">
      <c r="B17" s="48" t="s">
        <v>16</v>
      </c>
      <c r="C17" s="49" t="s">
        <v>51</v>
      </c>
      <c r="D17" s="50">
        <v>0.03</v>
      </c>
      <c r="E17" s="51"/>
    </row>
    <row r="18" spans="1:6" ht="15" thickBot="1" x14ac:dyDescent="0.35">
      <c r="B18" s="21" t="s">
        <v>40</v>
      </c>
      <c r="C18" s="6" t="s">
        <v>41</v>
      </c>
      <c r="D18" s="37">
        <v>1000000</v>
      </c>
      <c r="E18" s="35" t="s">
        <v>39</v>
      </c>
      <c r="F18" s="36"/>
    </row>
    <row r="19" spans="1:6" ht="42.75" customHeight="1" x14ac:dyDescent="0.4">
      <c r="B19" s="221" t="s">
        <v>62</v>
      </c>
      <c r="C19" s="222"/>
      <c r="D19" s="222"/>
      <c r="E19" s="222"/>
    </row>
    <row r="20" spans="1:6" ht="15" thickBot="1" x14ac:dyDescent="0.35"/>
    <row r="21" spans="1:6" ht="28.8" x14ac:dyDescent="0.3">
      <c r="B21" s="39" t="s">
        <v>4</v>
      </c>
      <c r="C21" s="38" t="s">
        <v>1</v>
      </c>
      <c r="D21" s="40" t="s">
        <v>2</v>
      </c>
      <c r="E21" s="41" t="s">
        <v>3</v>
      </c>
    </row>
    <row r="22" spans="1:6" ht="43.2" x14ac:dyDescent="0.3">
      <c r="B22" s="56" t="s">
        <v>127</v>
      </c>
      <c r="C22" s="49" t="s">
        <v>99</v>
      </c>
      <c r="D22" s="32">
        <v>0.01</v>
      </c>
      <c r="E22" s="5"/>
    </row>
    <row r="23" spans="1:6" ht="43.2" x14ac:dyDescent="0.3">
      <c r="B23" s="56" t="s">
        <v>60</v>
      </c>
      <c r="C23" s="49" t="s">
        <v>99</v>
      </c>
      <c r="D23" s="32">
        <v>0.01</v>
      </c>
      <c r="E23" s="5"/>
    </row>
    <row r="24" spans="1:6" ht="29.4" thickBot="1" x14ac:dyDescent="0.35">
      <c r="B24" s="57" t="s">
        <v>61</v>
      </c>
      <c r="C24" s="113" t="s">
        <v>105</v>
      </c>
      <c r="D24" s="54">
        <v>0.25</v>
      </c>
      <c r="E24" s="35"/>
    </row>
    <row r="25" spans="1:6" ht="46.2" customHeight="1" x14ac:dyDescent="0.4">
      <c r="A25" s="114"/>
      <c r="B25" s="220" t="s">
        <v>128</v>
      </c>
      <c r="C25" s="220"/>
      <c r="D25" s="220"/>
      <c r="E25" s="220"/>
    </row>
    <row r="26" spans="1:6" ht="15" thickBot="1" x14ac:dyDescent="0.35"/>
    <row r="27" spans="1:6" ht="28.8" x14ac:dyDescent="0.3">
      <c r="B27" s="39" t="s">
        <v>4</v>
      </c>
      <c r="C27" s="38" t="s">
        <v>1</v>
      </c>
      <c r="D27" s="40" t="s">
        <v>2</v>
      </c>
      <c r="E27" s="41" t="s">
        <v>3</v>
      </c>
    </row>
    <row r="28" spans="1:6" ht="15" thickBot="1" x14ac:dyDescent="0.35">
      <c r="B28" s="52" t="s">
        <v>58</v>
      </c>
      <c r="C28" s="53" t="s">
        <v>59</v>
      </c>
      <c r="D28" s="54">
        <v>0.2</v>
      </c>
      <c r="E28" s="55"/>
    </row>
    <row r="29" spans="1:6" ht="42" customHeight="1" x14ac:dyDescent="0.4">
      <c r="B29" s="220" t="s">
        <v>142</v>
      </c>
      <c r="C29" s="220"/>
      <c r="D29" s="220"/>
      <c r="E29" s="220"/>
    </row>
    <row r="30" spans="1:6" ht="15.6" customHeight="1" thickBot="1" x14ac:dyDescent="0.45">
      <c r="B30" s="162"/>
      <c r="C30" s="162"/>
      <c r="D30" s="162"/>
      <c r="E30" s="162"/>
    </row>
    <row r="31" spans="1:6" ht="28.8" x14ac:dyDescent="0.3">
      <c r="B31" s="39" t="s">
        <v>4</v>
      </c>
      <c r="C31" s="38" t="s">
        <v>1</v>
      </c>
      <c r="D31" s="40" t="s">
        <v>2</v>
      </c>
      <c r="E31" s="41" t="s">
        <v>3</v>
      </c>
    </row>
    <row r="32" spans="1:6" x14ac:dyDescent="0.3">
      <c r="B32" s="56" t="s">
        <v>143</v>
      </c>
      <c r="C32" s="161" t="s">
        <v>145</v>
      </c>
      <c r="D32" s="4">
        <v>0.65935004374409867</v>
      </c>
      <c r="E32" s="5"/>
    </row>
    <row r="33" spans="2:5" ht="15" thickBot="1" x14ac:dyDescent="0.35">
      <c r="B33" s="57" t="s">
        <v>144</v>
      </c>
      <c r="C33" s="163" t="s">
        <v>145</v>
      </c>
      <c r="D33" s="6">
        <v>1</v>
      </c>
      <c r="E33" s="35"/>
    </row>
  </sheetData>
  <mergeCells count="6">
    <mergeCell ref="B29:E29"/>
    <mergeCell ref="B1:E1"/>
    <mergeCell ref="F13:F14"/>
    <mergeCell ref="F10:F11"/>
    <mergeCell ref="B19:E19"/>
    <mergeCell ref="B25:E2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4"/>
  <sheetViews>
    <sheetView showGridLines="0" zoomScale="130" zoomScaleNormal="130" workbookViewId="0">
      <selection activeCell="E4" sqref="E4"/>
    </sheetView>
  </sheetViews>
  <sheetFormatPr defaultRowHeight="14.4" x14ac:dyDescent="0.3"/>
  <cols>
    <col min="2" max="2" width="38.6640625" customWidth="1"/>
    <col min="4" max="4" width="9.21875" bestFit="1" customWidth="1"/>
    <col min="5" max="5" width="46.33203125" customWidth="1"/>
  </cols>
  <sheetData>
    <row r="1" spans="2:5" ht="25.2" customHeight="1" x14ac:dyDescent="0.4">
      <c r="B1" s="222" t="s">
        <v>30</v>
      </c>
      <c r="C1" s="222"/>
      <c r="D1" s="222"/>
      <c r="E1" s="222"/>
    </row>
    <row r="2" spans="2:5" ht="15" thickBot="1" x14ac:dyDescent="0.35"/>
    <row r="3" spans="2:5" ht="43.2" x14ac:dyDescent="0.3">
      <c r="B3" s="1" t="s">
        <v>4</v>
      </c>
      <c r="C3" s="29" t="s">
        <v>1</v>
      </c>
      <c r="D3" s="2" t="s">
        <v>2</v>
      </c>
      <c r="E3" s="3" t="s">
        <v>3</v>
      </c>
    </row>
    <row r="4" spans="2:5" x14ac:dyDescent="0.3">
      <c r="B4" s="9" t="s">
        <v>36</v>
      </c>
      <c r="C4" s="4" t="s">
        <v>0</v>
      </c>
      <c r="D4" s="43">
        <f>D5/0.75</f>
        <v>133333.33333333334</v>
      </c>
      <c r="E4" s="12"/>
    </row>
    <row r="5" spans="2:5" x14ac:dyDescent="0.3">
      <c r="B5" s="9" t="s">
        <v>5</v>
      </c>
      <c r="C5" s="4" t="s">
        <v>0</v>
      </c>
      <c r="D5" s="30">
        <v>100000</v>
      </c>
      <c r="E5" s="12"/>
    </row>
    <row r="6" spans="2:5" x14ac:dyDescent="0.3">
      <c r="B6" s="9" t="s">
        <v>46</v>
      </c>
      <c r="C6" s="4" t="s">
        <v>47</v>
      </c>
      <c r="D6" s="30">
        <v>4</v>
      </c>
      <c r="E6" s="12"/>
    </row>
    <row r="7" spans="2:5" x14ac:dyDescent="0.3">
      <c r="B7" s="9" t="s">
        <v>45</v>
      </c>
      <c r="C7" s="4"/>
      <c r="D7" s="42">
        <v>0.75</v>
      </c>
      <c r="E7" s="12"/>
    </row>
    <row r="8" spans="2:5" ht="28.8" x14ac:dyDescent="0.3">
      <c r="B8" s="9" t="s">
        <v>77</v>
      </c>
      <c r="C8" s="4" t="s">
        <v>59</v>
      </c>
      <c r="D8" s="32">
        <v>0.08</v>
      </c>
      <c r="E8" s="12"/>
    </row>
    <row r="9" spans="2:5" x14ac:dyDescent="0.3">
      <c r="B9" s="9" t="s">
        <v>20</v>
      </c>
      <c r="C9" s="4" t="s">
        <v>0</v>
      </c>
      <c r="D9" s="7">
        <f>D5*D8</f>
        <v>8000</v>
      </c>
      <c r="E9" s="12" t="s">
        <v>44</v>
      </c>
    </row>
    <row r="10" spans="2:5" x14ac:dyDescent="0.3">
      <c r="B10" s="9" t="s">
        <v>21</v>
      </c>
      <c r="C10" s="4" t="s">
        <v>0</v>
      </c>
      <c r="D10" s="7">
        <f>D5-D9</f>
        <v>92000</v>
      </c>
      <c r="E10" s="12"/>
    </row>
    <row r="11" spans="2:5" x14ac:dyDescent="0.3">
      <c r="B11" s="44" t="s">
        <v>48</v>
      </c>
      <c r="C11" s="45" t="s">
        <v>0</v>
      </c>
      <c r="D11" s="30">
        <v>50</v>
      </c>
      <c r="E11" s="12" t="s">
        <v>44</v>
      </c>
    </row>
    <row r="12" spans="2:5" ht="15" thickBot="1" x14ac:dyDescent="0.35">
      <c r="B12" s="10" t="s">
        <v>23</v>
      </c>
      <c r="C12" s="6" t="s">
        <v>24</v>
      </c>
      <c r="D12" s="8">
        <f>D10/D11</f>
        <v>1840</v>
      </c>
      <c r="E12" s="13" t="s">
        <v>25</v>
      </c>
    </row>
    <row r="13" spans="2:5" ht="15" thickBot="1" x14ac:dyDescent="0.35"/>
    <row r="14" spans="2:5" ht="42" customHeight="1" thickBot="1" x14ac:dyDescent="0.35">
      <c r="B14" s="46" t="s">
        <v>49</v>
      </c>
      <c r="C14" s="225" t="s">
        <v>50</v>
      </c>
      <c r="D14" s="226"/>
      <c r="E14" s="47" t="s">
        <v>44</v>
      </c>
    </row>
  </sheetData>
  <mergeCells count="2">
    <mergeCell ref="B1:E1"/>
    <mergeCell ref="C14:D1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9"/>
  <sheetViews>
    <sheetView showGridLines="0" zoomScaleNormal="100" workbookViewId="0">
      <selection activeCell="D13" sqref="D13"/>
    </sheetView>
  </sheetViews>
  <sheetFormatPr defaultRowHeight="14.4" x14ac:dyDescent="0.3"/>
  <cols>
    <col min="2" max="2" width="48.88671875" customWidth="1"/>
    <col min="4" max="4" width="13.5546875" customWidth="1"/>
    <col min="5" max="5" width="5.77734375" customWidth="1"/>
    <col min="6" max="6" width="49.21875" customWidth="1"/>
    <col min="7" max="7" width="15.44140625" customWidth="1"/>
    <col min="8" max="8" width="16" customWidth="1"/>
    <col min="9" max="9" width="12.33203125" bestFit="1" customWidth="1"/>
  </cols>
  <sheetData>
    <row r="1" spans="2:9" x14ac:dyDescent="0.3">
      <c r="B1" s="60"/>
    </row>
    <row r="2" spans="2:9" ht="15" thickBot="1" x14ac:dyDescent="0.35">
      <c r="B2" s="60" t="s">
        <v>115</v>
      </c>
      <c r="F2" s="60" t="s">
        <v>72</v>
      </c>
    </row>
    <row r="3" spans="2:9" ht="43.2" x14ac:dyDescent="0.3">
      <c r="B3" s="39" t="s">
        <v>4</v>
      </c>
      <c r="C3" s="38" t="s">
        <v>1</v>
      </c>
      <c r="D3" s="41" t="s">
        <v>2</v>
      </c>
      <c r="F3" s="39" t="s">
        <v>4</v>
      </c>
      <c r="G3" s="38" t="s">
        <v>1</v>
      </c>
      <c r="H3" s="40" t="s">
        <v>2</v>
      </c>
      <c r="I3" s="41" t="s">
        <v>73</v>
      </c>
    </row>
    <row r="4" spans="2:9" x14ac:dyDescent="0.3">
      <c r="B4" s="176" t="s">
        <v>102</v>
      </c>
      <c r="C4" s="140" t="s">
        <v>6</v>
      </c>
      <c r="D4" s="141">
        <f>'Горизонталь поквартально'!E8</f>
        <v>12880000000</v>
      </c>
      <c r="F4" s="178" t="s">
        <v>76</v>
      </c>
      <c r="G4" s="34" t="str">
        <f>'Горизонталь поквартально'!D44</f>
        <v>руб</v>
      </c>
      <c r="H4" s="145">
        <f>'Горизонталь поквартально'!E44</f>
        <v>366245614.03508776</v>
      </c>
      <c r="I4" s="64">
        <f>H4/$H$6</f>
        <v>4.1113541350049417E-2</v>
      </c>
    </row>
    <row r="5" spans="2:9" x14ac:dyDescent="0.3">
      <c r="B5" s="176" t="s">
        <v>112</v>
      </c>
      <c r="C5" s="140" t="s">
        <v>6</v>
      </c>
      <c r="D5" s="141">
        <f>'Горизонталь поквартально'!E9</f>
        <v>9617122273.3037605</v>
      </c>
      <c r="F5" s="178" t="s">
        <v>74</v>
      </c>
      <c r="G5" s="34" t="str">
        <f>'Горизонталь поквартально'!D45</f>
        <v>руб</v>
      </c>
      <c r="H5" s="145">
        <f>'Горизонталь поквартально'!E45</f>
        <v>8541904888.4184675</v>
      </c>
      <c r="I5" s="64">
        <f>H5/$H$6</f>
        <v>0.95888645864995048</v>
      </c>
    </row>
    <row r="6" spans="2:9" ht="15" thickBot="1" x14ac:dyDescent="0.35">
      <c r="B6" s="176" t="s">
        <v>113</v>
      </c>
      <c r="C6" s="140" t="s">
        <v>6</v>
      </c>
      <c r="D6" s="141">
        <f>D4-D5</f>
        <v>3262877726.6962395</v>
      </c>
      <c r="F6" s="179" t="s">
        <v>75</v>
      </c>
      <c r="G6" s="58" t="str">
        <f>'Горизонталь поквартально'!D46</f>
        <v>руб</v>
      </c>
      <c r="H6" s="146">
        <f>'Горизонталь поквартально'!E46</f>
        <v>8908150502.4535561</v>
      </c>
      <c r="I6" s="106">
        <f>H6/$H$6</f>
        <v>1</v>
      </c>
    </row>
    <row r="7" spans="2:9" x14ac:dyDescent="0.3">
      <c r="B7" s="176" t="s">
        <v>114</v>
      </c>
      <c r="C7" s="140" t="s">
        <v>59</v>
      </c>
      <c r="D7" s="142">
        <f>D6/D4</f>
        <v>0.25332901604784469</v>
      </c>
    </row>
    <row r="8" spans="2:9" x14ac:dyDescent="0.3">
      <c r="B8" s="176" t="s">
        <v>42</v>
      </c>
      <c r="C8" s="140" t="s">
        <v>43</v>
      </c>
      <c r="D8" s="141">
        <f>'Исходные данные'!D4</f>
        <v>71</v>
      </c>
    </row>
    <row r="9" spans="2:9" ht="15" thickBot="1" x14ac:dyDescent="0.35">
      <c r="B9" s="177" t="s">
        <v>109</v>
      </c>
      <c r="C9" s="143" t="s">
        <v>43</v>
      </c>
      <c r="D9" s="144">
        <f>'Вспомогательная табл помесячно'!E33</f>
        <v>66</v>
      </c>
    </row>
    <row r="11" spans="2:9" ht="15" thickBot="1" x14ac:dyDescent="0.35">
      <c r="B11" s="60" t="s">
        <v>157</v>
      </c>
      <c r="F11" s="59" t="s">
        <v>70</v>
      </c>
    </row>
    <row r="12" spans="2:9" ht="43.2" x14ac:dyDescent="0.3">
      <c r="B12" s="39" t="s">
        <v>4</v>
      </c>
      <c r="C12" s="38" t="s">
        <v>1</v>
      </c>
      <c r="D12" s="41" t="s">
        <v>2</v>
      </c>
      <c r="F12" s="39" t="s">
        <v>4</v>
      </c>
      <c r="G12" s="38" t="s">
        <v>1</v>
      </c>
      <c r="H12" s="41" t="s">
        <v>2</v>
      </c>
    </row>
    <row r="13" spans="2:9" x14ac:dyDescent="0.3">
      <c r="B13" s="109" t="str">
        <f>'Горизонталь поквартально'!C49</f>
        <v>Чистый денежный поток (CF) на весь период реализации проекта</v>
      </c>
      <c r="C13" s="115" t="str">
        <f>'Горизонталь поквартально'!D49</f>
        <v>руб</v>
      </c>
      <c r="D13" s="111">
        <f>'Горизонталь поквартально'!E49</f>
        <v>3262877726.6962395</v>
      </c>
      <c r="F13" s="67" t="s">
        <v>64</v>
      </c>
      <c r="G13" s="107" t="str">
        <f>'Горизонталь поквартально'!D59</f>
        <v>руб</v>
      </c>
      <c r="H13" s="111">
        <f>'Горизонталь поквартально'!E59</f>
        <v>3262877726.6962414</v>
      </c>
    </row>
    <row r="14" spans="2:9" x14ac:dyDescent="0.3">
      <c r="B14" s="109" t="str">
        <f>'Горизонталь поквартально'!C50</f>
        <v>Чистый денежный поток (CF) на период кредитования</v>
      </c>
      <c r="C14" s="115" t="str">
        <f>'Горизонталь поквартально'!D50</f>
        <v>руб</v>
      </c>
      <c r="D14" s="111">
        <f>'Горизонталь поквартально'!E50</f>
        <v>3347325880.8122993</v>
      </c>
      <c r="F14" s="67" t="s">
        <v>65</v>
      </c>
      <c r="G14" s="107" t="str">
        <f>'Горизонталь поквартально'!D60</f>
        <v>руб</v>
      </c>
      <c r="H14" s="111">
        <f>'Горизонталь поквартально'!E60</f>
        <v>881121655.08811462</v>
      </c>
    </row>
    <row r="15" spans="2:9" ht="24.6" x14ac:dyDescent="0.3">
      <c r="B15" s="109" t="str">
        <f>'Горизонталь поквартально'!C51</f>
        <v>Чистая приведённая стоимость (NPV)  на весь период реализации проекта</v>
      </c>
      <c r="C15" s="115" t="str">
        <f>'Горизонталь поквартально'!D51</f>
        <v>руб</v>
      </c>
      <c r="D15" s="111">
        <f>'Горизонталь поквартально'!E51</f>
        <v>1644632502.5416145</v>
      </c>
      <c r="F15" s="67" t="s">
        <v>156</v>
      </c>
      <c r="G15" s="107" t="s">
        <v>6</v>
      </c>
      <c r="H15" s="111">
        <f>H13/D8</f>
        <v>45956024.319665372</v>
      </c>
    </row>
    <row r="16" spans="2:9" x14ac:dyDescent="0.3">
      <c r="B16" s="109" t="str">
        <f>'Горизонталь поквартально'!C52</f>
        <v>Чистая приведённая стоимость (NPV)  на период кредитования</v>
      </c>
      <c r="C16" s="115" t="str">
        <f>'Горизонталь поквартально'!D52</f>
        <v>руб</v>
      </c>
      <c r="D16" s="111">
        <f>'Горизонталь поквартально'!E52</f>
        <v>1907892508.2208812</v>
      </c>
      <c r="F16" s="67" t="s">
        <v>155</v>
      </c>
      <c r="G16" s="107" t="s">
        <v>6</v>
      </c>
      <c r="H16" s="111">
        <f>H14/D8</f>
        <v>12410164.156170629</v>
      </c>
    </row>
    <row r="17" spans="2:8" ht="24.6" x14ac:dyDescent="0.3">
      <c r="B17" s="109" t="str">
        <f>'Горизонталь поквартально'!C53</f>
        <v>Внутренняя норма доходности (IRR)  на весь период реализации проекта</v>
      </c>
      <c r="C17" s="115" t="str">
        <f>'Горизонталь поквартально'!D53</f>
        <v>%</v>
      </c>
      <c r="D17" s="112">
        <f>'Горизонталь поквартально'!E53</f>
        <v>1.2126387957880285</v>
      </c>
      <c r="F17" s="67" t="s">
        <v>66</v>
      </c>
      <c r="G17" s="115" t="str">
        <f>'Горизонталь поквартально'!D61</f>
        <v>%</v>
      </c>
      <c r="H17" s="112">
        <f>'Горизонталь поквартально'!E61</f>
        <v>0.45169229823237789</v>
      </c>
    </row>
    <row r="18" spans="2:8" ht="33.6" x14ac:dyDescent="0.3">
      <c r="B18" s="109" t="s">
        <v>67</v>
      </c>
      <c r="C18" s="115"/>
      <c r="D18" s="136">
        <f>'Горизонталь поквартально'!E54</f>
        <v>1.4271214353535668</v>
      </c>
      <c r="F18" s="109" t="s">
        <v>123</v>
      </c>
      <c r="G18" s="107"/>
      <c r="H18" s="110">
        <f>'Горизонталь поквартально'!E62</f>
        <v>2.4058217254274061</v>
      </c>
    </row>
    <row r="19" spans="2:8" x14ac:dyDescent="0.3">
      <c r="B19" s="109" t="s">
        <v>68</v>
      </c>
      <c r="C19" s="115" t="str">
        <f>'Горизонталь поквартально'!D55</f>
        <v>квартал</v>
      </c>
      <c r="D19" s="137">
        <f>'Горизонталь поквартально'!E55</f>
        <v>5</v>
      </c>
      <c r="F19" s="67" t="s">
        <v>68</v>
      </c>
      <c r="G19" s="107" t="str">
        <f>'Горизонталь поквартально'!D63</f>
        <v>квартал</v>
      </c>
      <c r="H19" s="81">
        <f>'Горизонталь поквартально'!E63</f>
        <v>22</v>
      </c>
    </row>
    <row r="20" spans="2:8" ht="15" thickBot="1" x14ac:dyDescent="0.35">
      <c r="B20" s="195" t="s">
        <v>69</v>
      </c>
      <c r="C20" s="138" t="str">
        <f>'Горизонталь поквартально'!D56</f>
        <v>квартал</v>
      </c>
      <c r="D20" s="139">
        <f>'Горизонталь поквартально'!E56</f>
        <v>5</v>
      </c>
      <c r="F20" s="68" t="s">
        <v>69</v>
      </c>
      <c r="G20" s="108" t="str">
        <f>'Горизонталь поквартально'!D64</f>
        <v>квартал</v>
      </c>
      <c r="H20" s="35">
        <f>'Горизонталь поквартально'!E64</f>
        <v>22</v>
      </c>
    </row>
    <row r="21" spans="2:8" x14ac:dyDescent="0.3">
      <c r="D21" s="189"/>
    </row>
    <row r="22" spans="2:8" x14ac:dyDescent="0.3">
      <c r="B22" s="196"/>
      <c r="C22" s="197"/>
      <c r="D22" s="197"/>
    </row>
    <row r="23" spans="2:8" x14ac:dyDescent="0.3">
      <c r="B23" s="198"/>
      <c r="C23" s="199"/>
      <c r="D23" s="198"/>
    </row>
    <row r="24" spans="2:8" x14ac:dyDescent="0.3">
      <c r="B24" s="200"/>
      <c r="C24" s="201"/>
      <c r="D24" s="202"/>
    </row>
    <row r="25" spans="2:8" x14ac:dyDescent="0.3">
      <c r="B25" s="200"/>
      <c r="C25" s="201"/>
      <c r="D25" s="202"/>
    </row>
    <row r="26" spans="2:8" x14ac:dyDescent="0.3">
      <c r="B26" s="200"/>
      <c r="C26" s="201"/>
      <c r="D26" s="203"/>
    </row>
    <row r="27" spans="2:8" x14ac:dyDescent="0.3">
      <c r="B27" s="200"/>
      <c r="C27" s="201"/>
      <c r="D27" s="204"/>
    </row>
    <row r="28" spans="2:8" x14ac:dyDescent="0.3">
      <c r="B28" s="200"/>
      <c r="C28" s="201"/>
      <c r="D28" s="197"/>
    </row>
    <row r="29" spans="2:8" x14ac:dyDescent="0.3">
      <c r="B29" s="200"/>
      <c r="C29" s="201"/>
      <c r="D29" s="19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G28"/>
  <sheetViews>
    <sheetView showGridLines="0" topLeftCell="A4" zoomScaleNormal="100" zoomScaleSheetLayoutView="100" workbookViewId="0">
      <pane xSplit="2" ySplit="4" topLeftCell="C8" activePane="bottomRight" state="frozen"/>
      <selection activeCell="A4" sqref="A4"/>
      <selection pane="topRight" activeCell="C4" sqref="C4"/>
      <selection pane="bottomLeft" activeCell="A7" sqref="A7"/>
      <selection pane="bottomRight" activeCell="F10" sqref="F10"/>
    </sheetView>
  </sheetViews>
  <sheetFormatPr defaultRowHeight="14.4" outlineLevelRow="1" x14ac:dyDescent="0.3"/>
  <cols>
    <col min="1" max="1" width="5.5546875" customWidth="1"/>
    <col min="2" max="2" width="55.33203125" customWidth="1"/>
    <col min="3" max="3" width="14.6640625" customWidth="1"/>
    <col min="4" max="4" width="24.5546875" customWidth="1"/>
    <col min="5" max="5" width="23.33203125" customWidth="1"/>
    <col min="6" max="6" width="13.44140625" bestFit="1" customWidth="1"/>
    <col min="7" max="7" width="17.5546875" customWidth="1"/>
  </cols>
  <sheetData>
    <row r="4" spans="1:7" ht="40.799999999999997" customHeight="1" x14ac:dyDescent="0.4">
      <c r="A4" s="221" t="s">
        <v>149</v>
      </c>
      <c r="B4" s="222"/>
      <c r="C4" s="222"/>
      <c r="D4" s="222"/>
      <c r="E4" s="222"/>
    </row>
    <row r="5" spans="1:7" ht="15" thickBot="1" x14ac:dyDescent="0.35"/>
    <row r="6" spans="1:7" x14ac:dyDescent="0.3">
      <c r="A6" s="227" t="s">
        <v>27</v>
      </c>
      <c r="B6" s="233" t="s">
        <v>4</v>
      </c>
      <c r="C6" s="229" t="s">
        <v>26</v>
      </c>
      <c r="D6" s="229" t="s">
        <v>28</v>
      </c>
      <c r="E6" s="231" t="s">
        <v>29</v>
      </c>
    </row>
    <row r="7" spans="1:7" ht="54.6" customHeight="1" x14ac:dyDescent="0.3">
      <c r="A7" s="228"/>
      <c r="B7" s="234"/>
      <c r="C7" s="230"/>
      <c r="D7" s="230"/>
      <c r="E7" s="232"/>
    </row>
    <row r="8" spans="1:7" x14ac:dyDescent="0.3">
      <c r="A8" s="153">
        <f t="shared" ref="A8:A24" si="0">C8/$C$8</f>
        <v>1</v>
      </c>
      <c r="B8" s="15" t="s">
        <v>102</v>
      </c>
      <c r="C8" s="147">
        <f>'Горизонталь поквартально'!E8</f>
        <v>12880000000</v>
      </c>
      <c r="D8" s="147">
        <f>C8/ТЭП!$D$5</f>
        <v>128800</v>
      </c>
      <c r="E8" s="154">
        <f>C8/ТЭП!$D$10</f>
        <v>140000</v>
      </c>
      <c r="F8" s="11"/>
      <c r="G8" s="11"/>
    </row>
    <row r="9" spans="1:7" x14ac:dyDescent="0.3">
      <c r="A9" s="153">
        <f t="shared" si="0"/>
        <v>0.74667098395215536</v>
      </c>
      <c r="B9" s="15" t="s">
        <v>103</v>
      </c>
      <c r="C9" s="148">
        <f>C10+C14+C15+C16+C18+C21+C22+C23+C11+C17+C19+C20</f>
        <v>9617122273.3037605</v>
      </c>
      <c r="D9" s="148">
        <f>D10+D14+D15+D16+D18+D21+D22+D23+D11+D17+D19+D20</f>
        <v>96171.222733037604</v>
      </c>
      <c r="E9" s="155">
        <f>E10+E14+E15+E16+E18+E21+E22+E23+E11+E17+E19+E20</f>
        <v>104533.93775330173</v>
      </c>
      <c r="F9" s="11"/>
      <c r="G9" s="11"/>
    </row>
    <row r="10" spans="1:7" x14ac:dyDescent="0.3">
      <c r="A10" s="153">
        <f t="shared" si="0"/>
        <v>0</v>
      </c>
      <c r="B10" s="15" t="s">
        <v>9</v>
      </c>
      <c r="C10" s="16">
        <f>'Горизонталь поквартально'!E10</f>
        <v>0</v>
      </c>
      <c r="D10" s="16">
        <f>C10/ТЭП!$D$5</f>
        <v>0</v>
      </c>
      <c r="E10" s="14">
        <f>C10/ТЭП!$D$10</f>
        <v>0</v>
      </c>
      <c r="F10" s="11"/>
      <c r="G10" s="11"/>
    </row>
    <row r="11" spans="1:7" x14ac:dyDescent="0.3">
      <c r="A11" s="153">
        <f t="shared" si="0"/>
        <v>5.1428571428571421E-2</v>
      </c>
      <c r="B11" s="15" t="s">
        <v>10</v>
      </c>
      <c r="C11" s="16">
        <f>'Горизонталь поквартально'!E11</f>
        <v>662399999.99999988</v>
      </c>
      <c r="D11" s="16">
        <f>C11/ТЭП!$D$5</f>
        <v>6623.9999999999991</v>
      </c>
      <c r="E11" s="14">
        <f>C11/ТЭП!$D$10</f>
        <v>7199.9999999999991</v>
      </c>
      <c r="F11" s="11"/>
      <c r="G11" s="11"/>
    </row>
    <row r="12" spans="1:7" hidden="1" outlineLevel="1" x14ac:dyDescent="0.3">
      <c r="A12" s="153">
        <f t="shared" si="0"/>
        <v>2.9999999999999992E-2</v>
      </c>
      <c r="B12" s="17" t="s">
        <v>11</v>
      </c>
      <c r="C12" s="151">
        <f>'Горизонталь поквартально'!E12</f>
        <v>386399999.99999988</v>
      </c>
      <c r="D12" s="151">
        <f>C12/ТЭП!$D$5</f>
        <v>3863.9999999999986</v>
      </c>
      <c r="E12" s="156">
        <f>C12/ТЭП!$D$10</f>
        <v>4199.9999999999991</v>
      </c>
      <c r="F12" s="11"/>
      <c r="G12" s="11"/>
    </row>
    <row r="13" spans="1:7" hidden="1" outlineLevel="1" x14ac:dyDescent="0.3">
      <c r="A13" s="153">
        <f t="shared" si="0"/>
        <v>2.1428571428571411E-2</v>
      </c>
      <c r="B13" s="17" t="s">
        <v>33</v>
      </c>
      <c r="C13" s="151">
        <f>'Горизонталь поквартально'!E13</f>
        <v>275999999.99999976</v>
      </c>
      <c r="D13" s="151">
        <f>C13/ТЭП!$D$5</f>
        <v>2759.9999999999977</v>
      </c>
      <c r="E13" s="156">
        <f>C13/ТЭП!$D$10</f>
        <v>2999.9999999999973</v>
      </c>
      <c r="F13" s="11"/>
      <c r="G13" s="11"/>
    </row>
    <row r="14" spans="1:7" collapsed="1" x14ac:dyDescent="0.3">
      <c r="A14" s="153">
        <f t="shared" si="0"/>
        <v>1.6045548654244308E-2</v>
      </c>
      <c r="B14" s="15" t="s">
        <v>78</v>
      </c>
      <c r="C14" s="16">
        <f>'Горизонталь поквартально'!E14</f>
        <v>206666666.66666669</v>
      </c>
      <c r="D14" s="16">
        <f>C14/ТЭП!$D$5</f>
        <v>2066.666666666667</v>
      </c>
      <c r="E14" s="14">
        <f>C14/ТЭП!$D$10</f>
        <v>2246.376811594203</v>
      </c>
      <c r="F14" s="11"/>
      <c r="G14" s="11"/>
    </row>
    <row r="15" spans="1:7" x14ac:dyDescent="0.3">
      <c r="A15" s="153">
        <f t="shared" si="0"/>
        <v>0</v>
      </c>
      <c r="B15" s="15" t="s">
        <v>12</v>
      </c>
      <c r="C15" s="16">
        <f>'Горизонталь поквартально'!E15</f>
        <v>0</v>
      </c>
      <c r="D15" s="16">
        <f>C15/ТЭП!$D$5</f>
        <v>0</v>
      </c>
      <c r="E15" s="14">
        <f>C15/ТЭП!$D$10</f>
        <v>0</v>
      </c>
      <c r="F15" s="11"/>
      <c r="G15" s="11"/>
    </row>
    <row r="16" spans="1:7" x14ac:dyDescent="0.3">
      <c r="A16" s="153">
        <f t="shared" si="0"/>
        <v>0.51242236024844723</v>
      </c>
      <c r="B16" s="18" t="s">
        <v>53</v>
      </c>
      <c r="C16" s="16">
        <f>'Горизонталь поквартально'!E16</f>
        <v>6600000000.000001</v>
      </c>
      <c r="D16" s="16">
        <f>C16/ТЭП!$D$5</f>
        <v>66000.000000000015</v>
      </c>
      <c r="E16" s="14">
        <f>C16/ТЭП!$D$10</f>
        <v>71739.130434782623</v>
      </c>
      <c r="G16" s="190"/>
    </row>
    <row r="17" spans="1:7" x14ac:dyDescent="0.3">
      <c r="A17" s="153">
        <f t="shared" si="0"/>
        <v>5.1242236024844727E-2</v>
      </c>
      <c r="B17" s="18" t="s">
        <v>52</v>
      </c>
      <c r="C17" s="16">
        <f>'Горизонталь поквартально'!E17</f>
        <v>660000000.00000012</v>
      </c>
      <c r="D17" s="16">
        <f>C17/ТЭП!$D$5</f>
        <v>6600.0000000000009</v>
      </c>
      <c r="E17" s="14">
        <f>C17/ТЭП!$D$10</f>
        <v>7173.9130434782619</v>
      </c>
      <c r="F17" s="11"/>
      <c r="G17" s="11"/>
    </row>
    <row r="18" spans="1:7" x14ac:dyDescent="0.3">
      <c r="A18" s="157">
        <f t="shared" si="0"/>
        <v>2.49687614225871E-2</v>
      </c>
      <c r="B18" s="15" t="s">
        <v>100</v>
      </c>
      <c r="C18" s="16">
        <f>'Горизонталь поквартально'!E18</f>
        <v>321597647.12292182</v>
      </c>
      <c r="D18" s="16">
        <f>C18/ТЭП!$D$5</f>
        <v>3215.9764712292181</v>
      </c>
      <c r="E18" s="14">
        <f>C18/ТЭП!$D$10</f>
        <v>3495.6265991621935</v>
      </c>
      <c r="F18" s="11"/>
      <c r="G18" s="11"/>
    </row>
    <row r="19" spans="1:7" x14ac:dyDescent="0.3">
      <c r="A19" s="157">
        <f t="shared" si="0"/>
        <v>6.2755419066059803E-3</v>
      </c>
      <c r="B19" s="15" t="s">
        <v>97</v>
      </c>
      <c r="C19" s="16">
        <f>'Горизонталь поквартально'!E19</f>
        <v>80828979.757085025</v>
      </c>
      <c r="D19" s="16">
        <f>C19/ТЭП!$D$5</f>
        <v>808.28979757085028</v>
      </c>
      <c r="E19" s="14">
        <f>C19/ТЭП!$D$10</f>
        <v>878.57586692483721</v>
      </c>
      <c r="F19" s="11"/>
      <c r="G19" s="11"/>
    </row>
    <row r="20" spans="1:7" x14ac:dyDescent="0.3">
      <c r="A20" s="157">
        <f t="shared" si="0"/>
        <v>6.2755419066059795E-3</v>
      </c>
      <c r="B20" s="15" t="s">
        <v>98</v>
      </c>
      <c r="C20" s="16">
        <f>'Горизонталь поквартально'!E20</f>
        <v>80828979.75708501</v>
      </c>
      <c r="D20" s="16">
        <f>C20/ТЭП!$D$5</f>
        <v>808.28979757085006</v>
      </c>
      <c r="E20" s="14">
        <f>C20/ТЭП!$D$10</f>
        <v>878.5758669248371</v>
      </c>
      <c r="F20" s="11"/>
      <c r="G20" s="11"/>
    </row>
    <row r="21" spans="1:7" x14ac:dyDescent="0.3">
      <c r="A21" s="157">
        <f t="shared" si="0"/>
        <v>5.0000000000000017E-2</v>
      </c>
      <c r="B21" s="15" t="s">
        <v>14</v>
      </c>
      <c r="C21" s="16">
        <f>'Горизонталь поквартально'!E21</f>
        <v>644000000.00000024</v>
      </c>
      <c r="D21" s="16">
        <f>C21/ТЭП!$D$5</f>
        <v>6440.0000000000027</v>
      </c>
      <c r="E21" s="14">
        <f>C21/ТЭП!$D$10</f>
        <v>7000.0000000000027</v>
      </c>
      <c r="F21" s="11"/>
      <c r="G21" s="11"/>
    </row>
    <row r="22" spans="1:7" x14ac:dyDescent="0.3">
      <c r="A22" s="153">
        <f t="shared" si="0"/>
        <v>5.5124223602484469E-3</v>
      </c>
      <c r="B22" s="15" t="s">
        <v>111</v>
      </c>
      <c r="C22" s="16">
        <f>'Горизонталь поквартально'!E22</f>
        <v>71000000</v>
      </c>
      <c r="D22" s="16">
        <f>C22/ТЭП!$D$5</f>
        <v>710</v>
      </c>
      <c r="E22" s="14">
        <f>C22/ТЭП!$D$10</f>
        <v>771.73913043478262</v>
      </c>
      <c r="F22" s="11"/>
      <c r="G22" s="11"/>
    </row>
    <row r="23" spans="1:7" x14ac:dyDescent="0.3">
      <c r="A23" s="153">
        <f t="shared" si="0"/>
        <v>2.2499999999999999E-2</v>
      </c>
      <c r="B23" s="15" t="s">
        <v>16</v>
      </c>
      <c r="C23" s="16">
        <f>'Горизонталь поквартально'!E23</f>
        <v>289800000</v>
      </c>
      <c r="D23" s="16">
        <f>C23/ТЭП!$D$5</f>
        <v>2898</v>
      </c>
      <c r="E23" s="14">
        <f>C23/ТЭП!$D$10</f>
        <v>3150</v>
      </c>
      <c r="F23" s="11"/>
      <c r="G23" s="11"/>
    </row>
    <row r="24" spans="1:7" x14ac:dyDescent="0.3">
      <c r="A24" s="153">
        <f t="shared" si="0"/>
        <v>0.25332901604784469</v>
      </c>
      <c r="B24" s="15" t="s">
        <v>17</v>
      </c>
      <c r="C24" s="148">
        <f>C8-C9</f>
        <v>3262877726.6962395</v>
      </c>
      <c r="D24" s="148">
        <f>D8-D9</f>
        <v>32628.777266962396</v>
      </c>
      <c r="E24" s="155">
        <f>E8-E9</f>
        <v>35466.062246698275</v>
      </c>
      <c r="F24" s="11"/>
      <c r="G24" s="11"/>
    </row>
    <row r="25" spans="1:7" x14ac:dyDescent="0.3">
      <c r="A25" s="158"/>
      <c r="B25" s="15" t="s">
        <v>18</v>
      </c>
      <c r="C25" s="19">
        <f>C24/C8</f>
        <v>0.25332901604784469</v>
      </c>
      <c r="D25" s="19">
        <f>D24/D8</f>
        <v>0.25332901604784469</v>
      </c>
      <c r="E25" s="20">
        <f>E24/E8</f>
        <v>0.2533290160478448</v>
      </c>
    </row>
    <row r="26" spans="1:7" ht="15" thickBot="1" x14ac:dyDescent="0.35">
      <c r="A26" s="159"/>
      <c r="B26" s="21" t="s">
        <v>19</v>
      </c>
      <c r="C26" s="22">
        <f>C24/C9</f>
        <v>0.33927797047498143</v>
      </c>
      <c r="D26" s="22">
        <f>D24/D9</f>
        <v>0.33927797047498143</v>
      </c>
      <c r="E26" s="23">
        <f>E24/E9</f>
        <v>0.33927797047498165</v>
      </c>
    </row>
    <row r="28" spans="1:7" x14ac:dyDescent="0.3">
      <c r="C28" s="11"/>
      <c r="D28" s="69"/>
    </row>
  </sheetData>
  <mergeCells count="6">
    <mergeCell ref="A4:E4"/>
    <mergeCell ref="A6:A7"/>
    <mergeCell ref="C6:C7"/>
    <mergeCell ref="D6:D7"/>
    <mergeCell ref="E6:E7"/>
    <mergeCell ref="B6:B7"/>
  </mergeCells>
  <pageMargins left="0.7" right="0.7" top="0.75" bottom="0.75" header="0.3" footer="0.3"/>
  <pageSetup paperSize="9" scale="44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C302-28BA-417F-80FC-6951A610306E}">
  <dimension ref="A4:BW121"/>
  <sheetViews>
    <sheetView showGridLines="0" topLeftCell="A4" zoomScale="90" zoomScaleNormal="90" zoomScaleSheetLayoutView="100" workbookViewId="0">
      <pane xSplit="3" ySplit="4" topLeftCell="D26" activePane="bottomRight" state="frozen"/>
      <selection activeCell="A4" sqref="A4"/>
      <selection pane="topRight" activeCell="C4" sqref="C4"/>
      <selection pane="bottomLeft" activeCell="A7" sqref="A7"/>
      <selection pane="bottomRight" activeCell="G60" sqref="G60"/>
    </sheetView>
  </sheetViews>
  <sheetFormatPr defaultRowHeight="14.4" outlineLevelRow="1" outlineLevelCol="1" x14ac:dyDescent="0.3"/>
  <cols>
    <col min="1" max="1" width="12" hidden="1" customWidth="1" outlineLevel="1"/>
    <col min="2" max="2" width="8.6640625" hidden="1" customWidth="1" outlineLevel="1"/>
    <col min="3" max="3" width="55.33203125" customWidth="1" collapsed="1"/>
    <col min="4" max="4" width="13.109375" customWidth="1"/>
    <col min="5" max="5" width="15.21875" customWidth="1"/>
    <col min="6" max="6" width="14.109375" customWidth="1"/>
    <col min="7" max="7" width="13.5546875" customWidth="1"/>
    <col min="8" max="29" width="12.77734375" customWidth="1"/>
    <col min="30" max="70" width="11.6640625" bestFit="1" customWidth="1"/>
    <col min="71" max="71" width="13.21875" bestFit="1" customWidth="1"/>
    <col min="72" max="75" width="11.6640625" bestFit="1" customWidth="1"/>
  </cols>
  <sheetData>
    <row r="4" spans="1:75" ht="24.75" customHeight="1" x14ac:dyDescent="0.4">
      <c r="A4" s="222" t="s">
        <v>141</v>
      </c>
      <c r="B4" s="222"/>
      <c r="C4" s="222"/>
      <c r="D4" s="222"/>
      <c r="E4" s="222"/>
    </row>
    <row r="5" spans="1:75" ht="15" thickBot="1" x14ac:dyDescent="0.35"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</row>
    <row r="6" spans="1:75" ht="14.4" customHeight="1" x14ac:dyDescent="0.3">
      <c r="A6" s="235" t="s">
        <v>84</v>
      </c>
      <c r="B6" s="236"/>
      <c r="C6" s="233" t="s">
        <v>4</v>
      </c>
      <c r="D6" s="99"/>
      <c r="E6" s="229" t="s">
        <v>26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9"/>
    </row>
    <row r="7" spans="1:75" ht="54.6" customHeight="1" x14ac:dyDescent="0.3">
      <c r="A7" s="86" t="s">
        <v>83</v>
      </c>
      <c r="B7" s="85" t="s">
        <v>85</v>
      </c>
      <c r="C7" s="234"/>
      <c r="D7" s="100" t="s">
        <v>110</v>
      </c>
      <c r="E7" s="230"/>
      <c r="F7" s="90">
        <v>1</v>
      </c>
      <c r="G7" s="90">
        <v>2</v>
      </c>
      <c r="H7" s="90">
        <v>3</v>
      </c>
      <c r="I7" s="90">
        <v>4</v>
      </c>
      <c r="J7" s="90">
        <v>5</v>
      </c>
      <c r="K7" s="90">
        <v>6</v>
      </c>
      <c r="L7" s="90">
        <v>7</v>
      </c>
      <c r="M7" s="90">
        <v>8</v>
      </c>
      <c r="N7" s="90">
        <v>9</v>
      </c>
      <c r="O7" s="90">
        <v>10</v>
      </c>
      <c r="P7" s="90">
        <v>11</v>
      </c>
      <c r="Q7" s="90">
        <v>12</v>
      </c>
      <c r="R7" s="90">
        <v>13</v>
      </c>
      <c r="S7" s="90">
        <v>14</v>
      </c>
      <c r="T7" s="90">
        <v>15</v>
      </c>
      <c r="U7" s="90">
        <v>16</v>
      </c>
      <c r="V7" s="90">
        <v>17</v>
      </c>
      <c r="W7" s="90">
        <v>18</v>
      </c>
      <c r="X7" s="90">
        <v>19</v>
      </c>
      <c r="Y7" s="90">
        <v>20</v>
      </c>
      <c r="Z7" s="90">
        <v>21</v>
      </c>
      <c r="AA7" s="90">
        <v>22</v>
      </c>
      <c r="AB7" s="90">
        <v>23</v>
      </c>
      <c r="AC7" s="90">
        <v>24</v>
      </c>
      <c r="AD7" s="90">
        <v>25</v>
      </c>
      <c r="AE7" s="90">
        <v>26</v>
      </c>
      <c r="AF7" s="90">
        <v>27</v>
      </c>
      <c r="AG7" s="90">
        <v>28</v>
      </c>
      <c r="AH7" s="90">
        <v>29</v>
      </c>
      <c r="AI7" s="90">
        <v>30</v>
      </c>
      <c r="AJ7" s="90">
        <v>31</v>
      </c>
      <c r="AK7" s="90">
        <v>32</v>
      </c>
      <c r="AL7" s="90">
        <v>33</v>
      </c>
      <c r="AM7" s="90">
        <v>34</v>
      </c>
      <c r="AN7" s="90">
        <v>35</v>
      </c>
      <c r="AO7" s="90">
        <v>36</v>
      </c>
      <c r="AP7" s="90">
        <v>37</v>
      </c>
      <c r="AQ7" s="90">
        <v>38</v>
      </c>
      <c r="AR7" s="90">
        <v>39</v>
      </c>
      <c r="AS7" s="90">
        <v>40</v>
      </c>
      <c r="AT7" s="90">
        <v>41</v>
      </c>
      <c r="AU7" s="90">
        <v>42</v>
      </c>
      <c r="AV7" s="90">
        <v>43</v>
      </c>
      <c r="AW7" s="90">
        <v>44</v>
      </c>
      <c r="AX7" s="90">
        <v>45</v>
      </c>
      <c r="AY7" s="90">
        <v>46</v>
      </c>
      <c r="AZ7" s="90">
        <v>47</v>
      </c>
      <c r="BA7" s="90">
        <v>48</v>
      </c>
      <c r="BB7" s="90">
        <v>49</v>
      </c>
      <c r="BC7" s="90">
        <v>50</v>
      </c>
      <c r="BD7" s="90">
        <v>51</v>
      </c>
      <c r="BE7" s="90">
        <v>52</v>
      </c>
      <c r="BF7" s="90">
        <v>53</v>
      </c>
      <c r="BG7" s="90">
        <v>54</v>
      </c>
      <c r="BH7" s="90">
        <v>55</v>
      </c>
      <c r="BI7" s="90">
        <v>56</v>
      </c>
      <c r="BJ7" s="90">
        <v>57</v>
      </c>
      <c r="BK7" s="90">
        <v>58</v>
      </c>
      <c r="BL7" s="90">
        <v>59</v>
      </c>
      <c r="BM7" s="90">
        <v>60</v>
      </c>
      <c r="BN7" s="90">
        <v>61</v>
      </c>
      <c r="BO7" s="90">
        <v>62</v>
      </c>
      <c r="BP7" s="90">
        <v>63</v>
      </c>
      <c r="BQ7" s="90">
        <v>64</v>
      </c>
      <c r="BR7" s="90">
        <v>65</v>
      </c>
      <c r="BS7" s="90">
        <v>66</v>
      </c>
      <c r="BT7" s="90">
        <v>67</v>
      </c>
      <c r="BU7" s="90">
        <v>68</v>
      </c>
      <c r="BV7" s="90">
        <v>69</v>
      </c>
      <c r="BW7" s="91">
        <v>70</v>
      </c>
    </row>
    <row r="8" spans="1:75" x14ac:dyDescent="0.3">
      <c r="A8" s="92">
        <f t="shared" ref="A8:A24" si="0">SUM(F8:BW8)</f>
        <v>12879999999.999998</v>
      </c>
      <c r="B8" s="93" t="b">
        <f t="shared" ref="B8:B24" si="1">A8=E8</f>
        <v>1</v>
      </c>
      <c r="C8" s="15" t="s">
        <v>102</v>
      </c>
      <c r="D8" s="103" t="s">
        <v>6</v>
      </c>
      <c r="E8" s="147">
        <f>'Исходные данные'!D7*ТЭП!D10</f>
        <v>12880000000</v>
      </c>
      <c r="F8" s="147">
        <f>SUMIF('Вспомогательная табл помесячно'!$F$5:$BX$5,'Горизонталь поквартально'!F7,'Вспомогательная табл помесячно'!$F$8:$BX$8)</f>
        <v>0</v>
      </c>
      <c r="G8" s="147">
        <f>SUMIF('Вспомогательная табл помесячно'!$F$5:$BX$5,'Горизонталь поквартально'!G7,'Вспомогательная табл помесячно'!$F$8:$BX$8)</f>
        <v>0</v>
      </c>
      <c r="H8" s="147">
        <f>SUMIF('Вспомогательная табл помесячно'!$F$5:$BX$5,'Горизонталь поквартально'!H7,'Вспомогательная табл помесячно'!$F$8:$BX$8)</f>
        <v>594461538.46153843</v>
      </c>
      <c r="I8" s="147">
        <f>SUMIF('Вспомогательная табл помесячно'!$F$5:$BX$5,'Горизонталь поквартально'!I7,'Вспомогательная табл помесячно'!$F$8:$BX$8)</f>
        <v>594461538.46153843</v>
      </c>
      <c r="J8" s="147">
        <f>SUMIF('Вспомогательная табл помесячно'!$F$5:$BX$5,'Горизонталь поквартально'!J7,'Вспомогательная табл помесячно'!$F$8:$BX$8)</f>
        <v>594461538.46153843</v>
      </c>
      <c r="K8" s="147">
        <f>SUMIF('Вспомогательная табл помесячно'!$F$5:$BX$5,'Горизонталь поквартально'!K7,'Вспомогательная табл помесячно'!$F$8:$BX$8)</f>
        <v>594461538.46153843</v>
      </c>
      <c r="L8" s="147">
        <f>SUMIF('Вспомогательная табл помесячно'!$F$5:$BX$5,'Горизонталь поквартально'!L7,'Вспомогательная табл помесячно'!$F$8:$BX$8)</f>
        <v>594461538.46153843</v>
      </c>
      <c r="M8" s="147">
        <f>SUMIF('Вспомогательная табл помесячно'!$F$5:$BX$5,'Горизонталь поквартально'!M7,'Вспомогательная табл помесячно'!$F$8:$BX$8)</f>
        <v>594461538.46153843</v>
      </c>
      <c r="N8" s="147">
        <f>SUMIF('Вспомогательная табл помесячно'!$F$5:$BX$5,'Горизонталь поквартально'!N7,'Вспомогательная табл помесячно'!$F$8:$BX$8)</f>
        <v>594461538.46153843</v>
      </c>
      <c r="O8" s="147">
        <f>SUMIF('Вспомогательная табл помесячно'!$F$5:$BX$5,'Горизонталь поквартально'!O7,'Вспомогательная табл помесячно'!$F$8:$BX$8)</f>
        <v>594461538.46153843</v>
      </c>
      <c r="P8" s="147">
        <f>SUMIF('Вспомогательная табл помесячно'!$F$5:$BX$5,'Горизонталь поквартально'!P7,'Вспомогательная табл помесячно'!$F$8:$BX$8)</f>
        <v>594461538.46153843</v>
      </c>
      <c r="Q8" s="147">
        <f>SUMIF('Вспомогательная табл помесячно'!$F$5:$BX$5,'Горизонталь поквартально'!Q7,'Вспомогательная табл помесячно'!$F$8:$BX$8)</f>
        <v>594461538.46153843</v>
      </c>
      <c r="R8" s="147">
        <f>SUMIF('Вспомогательная табл помесячно'!$F$5:$BX$5,'Горизонталь поквартально'!R7,'Вспомогательная табл помесячно'!$F$8:$BX$8)</f>
        <v>594461538.46153843</v>
      </c>
      <c r="S8" s="147">
        <f>SUMIF('Вспомогательная табл помесячно'!$F$5:$BX$5,'Горизонталь поквартально'!S7,'Вспомогательная табл помесячно'!$F$8:$BX$8)</f>
        <v>594461538.46153843</v>
      </c>
      <c r="T8" s="147">
        <f>SUMIF('Вспомогательная табл помесячно'!$F$5:$BX$5,'Горизонталь поквартально'!T7,'Вспомогательная табл помесячно'!$F$8:$BX$8)</f>
        <v>594461538.46153843</v>
      </c>
      <c r="U8" s="147">
        <f>SUMIF('Вспомогательная табл помесячно'!$F$5:$BX$5,'Горизонталь поквартально'!U7,'Вспомогательная табл помесячно'!$F$8:$BX$8)</f>
        <v>594461538.46153843</v>
      </c>
      <c r="V8" s="147">
        <f>SUMIF('Вспомогательная табл помесячно'!$F$5:$BX$5,'Горизонталь поквартально'!V7,'Вспомогательная табл помесячно'!$F$8:$BX$8)</f>
        <v>594461538.46153843</v>
      </c>
      <c r="W8" s="147">
        <f>SUMIF('Вспомогательная табл помесячно'!$F$5:$BX$5,'Горизонталь поквартально'!W7,'Вспомогательная табл помесячно'!$F$8:$BX$8)</f>
        <v>594461538.46153843</v>
      </c>
      <c r="X8" s="147">
        <f>SUMIF('Вспомогательная табл помесячно'!$F$5:$BX$5,'Горизонталь поквартально'!X7,'Вспомогательная табл помесячно'!$F$8:$BX$8)</f>
        <v>594461538.46153843</v>
      </c>
      <c r="Y8" s="147">
        <f>SUMIF('Вспомогательная табл помесячно'!$F$5:$BX$5,'Горизонталь поквартально'!Y7,'Вспомогательная табл помесячно'!$F$8:$BX$8)</f>
        <v>594461538.46153843</v>
      </c>
      <c r="Z8" s="147">
        <f>SUMIF('Вспомогательная табл помесячно'!$F$5:$BX$5,'Горизонталь поквартально'!Z7,'Вспомогательная табл помесячно'!$F$8:$BX$8)</f>
        <v>594461538.46153843</v>
      </c>
      <c r="AA8" s="147">
        <f>SUMIF('Вспомогательная табл помесячно'!$F$5:$BX$5,'Горизонталь поквартально'!AA7,'Вспомогательная табл помесячно'!$F$8:$BX$8)</f>
        <v>594461538.46153843</v>
      </c>
      <c r="AB8" s="147">
        <f>SUMIF('Вспомогательная табл помесячно'!$F$5:$BX$5,'Горизонталь поквартально'!AB7,'Вспомогательная табл помесячно'!$F$8:$BX$8)</f>
        <v>594461538.46153843</v>
      </c>
      <c r="AC8" s="147">
        <f>SUMIF('Вспомогательная табл помесячно'!$F$5:$BX$5,'Горизонталь поквартально'!AC7,'Вспомогательная табл помесячно'!$F$8:$BX$8)</f>
        <v>396307692.30769229</v>
      </c>
      <c r="AD8" s="97">
        <f>SUMIF('Вспомогательная табл помесячно'!$F$5:$BX$5,'Горизонталь поквартально'!AD7,'Вспомогательная табл помесячно'!$F$8:$BX$8)</f>
        <v>0</v>
      </c>
      <c r="AE8" s="97">
        <f>SUMIF('Вспомогательная табл помесячно'!$F$5:$BX$5,'Горизонталь поквартально'!AE7,'Вспомогательная табл помесячно'!$F$8:$BX$8)</f>
        <v>0</v>
      </c>
      <c r="AF8" s="97">
        <f>SUMIF('Вспомогательная табл помесячно'!$F$5:$BX$5,'Горизонталь поквартально'!AF7,'Вспомогательная табл помесячно'!$F$8:$BX$8)</f>
        <v>0</v>
      </c>
      <c r="AG8" s="97">
        <f>SUMIF('Вспомогательная табл помесячно'!$F$5:$BX$5,'Горизонталь поквартально'!AG7,'Вспомогательная табл помесячно'!$F$8:$BX$8)</f>
        <v>0</v>
      </c>
      <c r="AH8" s="97">
        <f>SUMIF('Вспомогательная табл помесячно'!$F$5:$BX$5,'Горизонталь поквартально'!AH7,'Вспомогательная табл помесячно'!$F$8:$BX$8)</f>
        <v>0</v>
      </c>
      <c r="AI8" s="97">
        <f>SUMIF('Вспомогательная табл помесячно'!$F$5:$BX$5,'Горизонталь поквартально'!AI7,'Вспомогательная табл помесячно'!$F$8:$BX$8)</f>
        <v>0</v>
      </c>
      <c r="AJ8" s="97">
        <f>SUMIF('Вспомогательная табл помесячно'!$F$5:$BX$5,'Горизонталь поквартально'!AJ7,'Вспомогательная табл помесячно'!$F$8:$BX$8)</f>
        <v>0</v>
      </c>
      <c r="AK8" s="97">
        <f>SUMIF('Вспомогательная табл помесячно'!$F$5:$BX$5,'Горизонталь поквартально'!AK7,'Вспомогательная табл помесячно'!$F$8:$BX$8)</f>
        <v>0</v>
      </c>
      <c r="AL8" s="97">
        <f>SUMIF('Вспомогательная табл помесячно'!$F$5:$BX$5,'Горизонталь поквартально'!AL7,'Вспомогательная табл помесячно'!$F$8:$BX$8)</f>
        <v>0</v>
      </c>
      <c r="AM8" s="97">
        <f>SUMIF('Вспомогательная табл помесячно'!$F$5:$BX$5,'Горизонталь поквартально'!AM7,'Вспомогательная табл помесячно'!$F$8:$BX$8)</f>
        <v>0</v>
      </c>
      <c r="AN8" s="97">
        <f>SUMIF('Вспомогательная табл помесячно'!$F$5:$BX$5,'Горизонталь поквартально'!AN7,'Вспомогательная табл помесячно'!$F$8:$BX$8)</f>
        <v>0</v>
      </c>
      <c r="AO8" s="97">
        <f>SUMIF('Вспомогательная табл помесячно'!$F$5:$BX$5,'Горизонталь поквартально'!AO7,'Вспомогательная табл помесячно'!$F$8:$BX$8)</f>
        <v>0</v>
      </c>
      <c r="AP8" s="97">
        <f>SUMIF('Вспомогательная табл помесячно'!$F$5:$BX$5,'Горизонталь поквартально'!AP7,'Вспомогательная табл помесячно'!$F$8:$BX$8)</f>
        <v>0</v>
      </c>
      <c r="AQ8" s="97">
        <f>SUMIF('Вспомогательная табл помесячно'!$F$5:$BX$5,'Горизонталь поквартально'!AQ7,'Вспомогательная табл помесячно'!$F$8:$BX$8)</f>
        <v>0</v>
      </c>
      <c r="AR8" s="97">
        <f>SUMIF('Вспомогательная табл помесячно'!$F$5:$BX$5,'Горизонталь поквартально'!AR7,'Вспомогательная табл помесячно'!$F$8:$BX$8)</f>
        <v>0</v>
      </c>
      <c r="AS8" s="97">
        <f>SUMIF('Вспомогательная табл помесячно'!$F$5:$BX$5,'Горизонталь поквартально'!AS7,'Вспомогательная табл помесячно'!$F$8:$BX$8)</f>
        <v>0</v>
      </c>
      <c r="AT8" s="97">
        <f>SUMIF('Вспомогательная табл помесячно'!$F$5:$BX$5,'Горизонталь поквартально'!AT7,'Вспомогательная табл помесячно'!$F$8:$BX$8)</f>
        <v>0</v>
      </c>
      <c r="AU8" s="97">
        <f>SUMIF('Вспомогательная табл помесячно'!$F$5:$BX$5,'Горизонталь поквартально'!AU7,'Вспомогательная табл помесячно'!$F$8:$BX$8)</f>
        <v>0</v>
      </c>
      <c r="AV8" s="97">
        <f>SUMIF('Вспомогательная табл помесячно'!$F$5:$BX$5,'Горизонталь поквартально'!AV7,'Вспомогательная табл помесячно'!$F$8:$BX$8)</f>
        <v>0</v>
      </c>
      <c r="AW8" s="97">
        <f>SUMIF('Вспомогательная табл помесячно'!$F$5:$BX$5,'Горизонталь поквартально'!AW7,'Вспомогательная табл помесячно'!$F$8:$BX$8)</f>
        <v>0</v>
      </c>
      <c r="AX8" s="97">
        <f>SUMIF('Вспомогательная табл помесячно'!$F$5:$BX$5,'Горизонталь поквартально'!AX7,'Вспомогательная табл помесячно'!$F$8:$BX$8)</f>
        <v>0</v>
      </c>
      <c r="AY8" s="97">
        <f>SUMIF('Вспомогательная табл помесячно'!$F$5:$BX$5,'Горизонталь поквартально'!AY7,'Вспомогательная табл помесячно'!$F$8:$BX$8)</f>
        <v>0</v>
      </c>
      <c r="AZ8" s="97">
        <f>SUMIF('Вспомогательная табл помесячно'!$F$5:$BX$5,'Горизонталь поквартально'!AZ7,'Вспомогательная табл помесячно'!$F$8:$BX$8)</f>
        <v>0</v>
      </c>
      <c r="BA8" s="97">
        <f>SUMIF('Вспомогательная табл помесячно'!$F$5:$BX$5,'Горизонталь поквартально'!BA7,'Вспомогательная табл помесячно'!$F$8:$BX$8)</f>
        <v>0</v>
      </c>
      <c r="BB8" s="97">
        <f>SUMIF('Вспомогательная табл помесячно'!$F$5:$BX$5,'Горизонталь поквартально'!BB7,'Вспомогательная табл помесячно'!$F$8:$BX$8)</f>
        <v>0</v>
      </c>
      <c r="BC8" s="97">
        <f>SUMIF('Вспомогательная табл помесячно'!$F$5:$BX$5,'Горизонталь поквартально'!BC7,'Вспомогательная табл помесячно'!$F$8:$BX$8)</f>
        <v>0</v>
      </c>
      <c r="BD8" s="97">
        <f>SUMIF('Вспомогательная табл помесячно'!$F$5:$BX$5,'Горизонталь поквартально'!BD7,'Вспомогательная табл помесячно'!$F$8:$BX$8)</f>
        <v>0</v>
      </c>
      <c r="BE8" s="97">
        <f>SUMIF('Вспомогательная табл помесячно'!$F$5:$BX$5,'Горизонталь поквартально'!BE7,'Вспомогательная табл помесячно'!$F$8:$BX$8)</f>
        <v>0</v>
      </c>
      <c r="BF8" s="97">
        <f>SUMIF('Вспомогательная табл помесячно'!$F$5:$BX$5,'Горизонталь поквартально'!BF7,'Вспомогательная табл помесячно'!$F$8:$BX$8)</f>
        <v>0</v>
      </c>
      <c r="BG8" s="97">
        <f>SUMIF('Вспомогательная табл помесячно'!$F$5:$BX$5,'Горизонталь поквартально'!BG7,'Вспомогательная табл помесячно'!$F$8:$BX$8)</f>
        <v>0</v>
      </c>
      <c r="BH8" s="97">
        <f>SUMIF('Вспомогательная табл помесячно'!$F$5:$BX$5,'Горизонталь поквартально'!BH7,'Вспомогательная табл помесячно'!$F$8:$BX$8)</f>
        <v>0</v>
      </c>
      <c r="BI8" s="97">
        <f>SUMIF('Вспомогательная табл помесячно'!$F$5:$BX$5,'Горизонталь поквартально'!BI7,'Вспомогательная табл помесячно'!$F$8:$BX$8)</f>
        <v>0</v>
      </c>
      <c r="BJ8" s="97">
        <f>SUMIF('Вспомогательная табл помесячно'!$F$5:$BX$5,'Горизонталь поквартально'!BJ7,'Вспомогательная табл помесячно'!$F$8:$BX$8)</f>
        <v>0</v>
      </c>
      <c r="BK8" s="97">
        <f>SUMIF('Вспомогательная табл помесячно'!$F$5:$BX$5,'Горизонталь поквартально'!BK7,'Вспомогательная табл помесячно'!$F$8:$BX$8)</f>
        <v>0</v>
      </c>
      <c r="BL8" s="97">
        <f>SUMIF('Вспомогательная табл помесячно'!$F$5:$BX$5,'Горизонталь поквартально'!BL7,'Вспомогательная табл помесячно'!$F$8:$BX$8)</f>
        <v>0</v>
      </c>
      <c r="BM8" s="97">
        <f>SUMIF('Вспомогательная табл помесячно'!$F$5:$BX$5,'Горизонталь поквартально'!BM7,'Вспомогательная табл помесячно'!$F$8:$BX$8)</f>
        <v>0</v>
      </c>
      <c r="BN8" s="97">
        <f>SUMIF('Вспомогательная табл помесячно'!$F$5:$BX$5,'Горизонталь поквартально'!BN7,'Вспомогательная табл помесячно'!$F$8:$BX$8)</f>
        <v>0</v>
      </c>
      <c r="BO8" s="97">
        <f>SUMIF('Вспомогательная табл помесячно'!$F$5:$BX$5,'Горизонталь поквартально'!BO7,'Вспомогательная табл помесячно'!$F$8:$BX$8)</f>
        <v>0</v>
      </c>
      <c r="BP8" s="97">
        <f>SUMIF('Вспомогательная табл помесячно'!$F$5:$BX$5,'Горизонталь поквартально'!BP7,'Вспомогательная табл помесячно'!$F$8:$BX$8)</f>
        <v>0</v>
      </c>
      <c r="BQ8" s="97">
        <f>SUMIF('Вспомогательная табл помесячно'!$F$5:$BX$5,'Горизонталь поквартально'!BQ7,'Вспомогательная табл помесячно'!$F$8:$BX$8)</f>
        <v>0</v>
      </c>
      <c r="BR8" s="97">
        <f>SUMIF('Вспомогательная табл помесячно'!$F$5:$BX$5,'Горизонталь поквартально'!BR7,'Вспомогательная табл помесячно'!$F$8:$BX$8)</f>
        <v>0</v>
      </c>
      <c r="BS8" s="97">
        <f>SUMIF('Вспомогательная табл помесячно'!$F$5:$BX$5,'Горизонталь поквартально'!BS7,'Вспомогательная табл помесячно'!$F$8:$BX$8)</f>
        <v>0</v>
      </c>
      <c r="BT8" s="97">
        <f>SUMIF('Вспомогательная табл помесячно'!$F$5:$BX$5,'Горизонталь поквартально'!BT7,'Вспомогательная табл помесячно'!$F$8:$BX$8)</f>
        <v>0</v>
      </c>
      <c r="BU8" s="97">
        <f>SUMIF('Вспомогательная табл помесячно'!$F$5:$BX$5,'Горизонталь поквартально'!BU7,'Вспомогательная табл помесячно'!$F$8:$BX$8)</f>
        <v>0</v>
      </c>
      <c r="BV8" s="97">
        <f>SUMIF('Вспомогательная табл помесячно'!$F$5:$BX$5,'Горизонталь поквартально'!BV7,'Вспомогательная табл помесячно'!$F$8:$BX$8)</f>
        <v>0</v>
      </c>
      <c r="BW8" s="98">
        <f>SUMIF('Вспомогательная табл помесячно'!$F$5:$BX$5,'Горизонталь поквартально'!BW7,'Вспомогательная табл помесячно'!$F$8:$BX$8)</f>
        <v>0</v>
      </c>
    </row>
    <row r="9" spans="1:75" x14ac:dyDescent="0.3">
      <c r="A9" s="92">
        <f t="shared" si="0"/>
        <v>9617122273.3037567</v>
      </c>
      <c r="B9" s="93" t="b">
        <f t="shared" si="1"/>
        <v>1</v>
      </c>
      <c r="C9" s="15" t="s">
        <v>103</v>
      </c>
      <c r="D9" s="103" t="s">
        <v>6</v>
      </c>
      <c r="E9" s="148">
        <f>E10+E14+E15+E16+E18+E21+E22+E23+E11+E17+E19+E20</f>
        <v>9617122273.3037605</v>
      </c>
      <c r="F9" s="148">
        <f t="shared" ref="F9:BQ9" si="2">F10+F14+F15+F16+F18+F21+F22+F23+F11+F17+F19+F20</f>
        <v>128122807.01754387</v>
      </c>
      <c r="G9" s="148">
        <f t="shared" si="2"/>
        <v>238122807.01754388</v>
      </c>
      <c r="H9" s="148">
        <f t="shared" si="2"/>
        <v>582913432.79352236</v>
      </c>
      <c r="I9" s="148">
        <f t="shared" si="2"/>
        <v>508049812.87449402</v>
      </c>
      <c r="J9" s="148">
        <f t="shared" si="2"/>
        <v>421095172.7125507</v>
      </c>
      <c r="K9" s="148">
        <f t="shared" si="2"/>
        <v>421758512.67206484</v>
      </c>
      <c r="L9" s="148">
        <f t="shared" si="2"/>
        <v>411250657.59496945</v>
      </c>
      <c r="M9" s="148">
        <f t="shared" si="2"/>
        <v>409259156.10302359</v>
      </c>
      <c r="N9" s="148">
        <f t="shared" si="2"/>
        <v>411611950.24377644</v>
      </c>
      <c r="O9" s="148">
        <f t="shared" si="2"/>
        <v>413964744.38452929</v>
      </c>
      <c r="P9" s="148">
        <f t="shared" si="2"/>
        <v>416317538.52528214</v>
      </c>
      <c r="Q9" s="148">
        <f t="shared" si="2"/>
        <v>407362006.51305026</v>
      </c>
      <c r="R9" s="148">
        <f t="shared" si="2"/>
        <v>408538403.58342671</v>
      </c>
      <c r="S9" s="148">
        <f t="shared" si="2"/>
        <v>409714800.65380311</v>
      </c>
      <c r="T9" s="148">
        <f t="shared" si="2"/>
        <v>410891197.72417957</v>
      </c>
      <c r="U9" s="148">
        <f t="shared" si="2"/>
        <v>412067594.79455602</v>
      </c>
      <c r="V9" s="148">
        <f t="shared" si="2"/>
        <v>413243991.86493242</v>
      </c>
      <c r="W9" s="148">
        <f t="shared" si="2"/>
        <v>414420388.93530887</v>
      </c>
      <c r="X9" s="148">
        <f t="shared" si="2"/>
        <v>415596786.00568527</v>
      </c>
      <c r="Y9" s="148">
        <f t="shared" si="2"/>
        <v>416773183.07606173</v>
      </c>
      <c r="Z9" s="148">
        <f t="shared" si="2"/>
        <v>417949580.14643818</v>
      </c>
      <c r="AA9" s="148">
        <f t="shared" si="2"/>
        <v>419125977.21681458</v>
      </c>
      <c r="AB9" s="148">
        <f t="shared" si="2"/>
        <v>600527179.07699597</v>
      </c>
      <c r="AC9" s="148">
        <f t="shared" si="2"/>
        <v>108444591.77320659</v>
      </c>
      <c r="AD9" s="148">
        <f t="shared" si="2"/>
        <v>0</v>
      </c>
      <c r="AE9" s="148">
        <f t="shared" si="2"/>
        <v>0</v>
      </c>
      <c r="AF9" s="148">
        <f t="shared" si="2"/>
        <v>0</v>
      </c>
      <c r="AG9" s="148">
        <f t="shared" si="2"/>
        <v>0</v>
      </c>
      <c r="AH9" s="148">
        <f t="shared" si="2"/>
        <v>0</v>
      </c>
      <c r="AI9" s="148">
        <f t="shared" si="2"/>
        <v>0</v>
      </c>
      <c r="AJ9" s="148">
        <f t="shared" si="2"/>
        <v>0</v>
      </c>
      <c r="AK9" s="148">
        <f t="shared" si="2"/>
        <v>0</v>
      </c>
      <c r="AL9" s="148">
        <f t="shared" si="2"/>
        <v>0</v>
      </c>
      <c r="AM9" s="148">
        <f t="shared" si="2"/>
        <v>0</v>
      </c>
      <c r="AN9" s="148">
        <f t="shared" si="2"/>
        <v>0</v>
      </c>
      <c r="AO9" s="148">
        <f t="shared" si="2"/>
        <v>0</v>
      </c>
      <c r="AP9" s="148">
        <f t="shared" si="2"/>
        <v>0</v>
      </c>
      <c r="AQ9" s="148">
        <f t="shared" si="2"/>
        <v>0</v>
      </c>
      <c r="AR9" s="148">
        <f t="shared" si="2"/>
        <v>0</v>
      </c>
      <c r="AS9" s="148">
        <f t="shared" si="2"/>
        <v>0</v>
      </c>
      <c r="AT9" s="148">
        <f t="shared" si="2"/>
        <v>0</v>
      </c>
      <c r="AU9" s="148">
        <f t="shared" si="2"/>
        <v>0</v>
      </c>
      <c r="AV9" s="148">
        <f t="shared" si="2"/>
        <v>0</v>
      </c>
      <c r="AW9" s="148">
        <f t="shared" si="2"/>
        <v>0</v>
      </c>
      <c r="AX9" s="148">
        <f t="shared" si="2"/>
        <v>0</v>
      </c>
      <c r="AY9" s="148">
        <f t="shared" si="2"/>
        <v>0</v>
      </c>
      <c r="AZ9" s="148">
        <f t="shared" si="2"/>
        <v>0</v>
      </c>
      <c r="BA9" s="148">
        <f t="shared" si="2"/>
        <v>0</v>
      </c>
      <c r="BB9" s="148">
        <f t="shared" si="2"/>
        <v>0</v>
      </c>
      <c r="BC9" s="148">
        <f t="shared" si="2"/>
        <v>0</v>
      </c>
      <c r="BD9" s="148">
        <f t="shared" si="2"/>
        <v>0</v>
      </c>
      <c r="BE9" s="148">
        <f t="shared" si="2"/>
        <v>0</v>
      </c>
      <c r="BF9" s="148">
        <f t="shared" si="2"/>
        <v>0</v>
      </c>
      <c r="BG9" s="148">
        <f t="shared" si="2"/>
        <v>0</v>
      </c>
      <c r="BH9" s="148">
        <f t="shared" si="2"/>
        <v>0</v>
      </c>
      <c r="BI9" s="148">
        <f t="shared" si="2"/>
        <v>0</v>
      </c>
      <c r="BJ9" s="148">
        <f t="shared" si="2"/>
        <v>0</v>
      </c>
      <c r="BK9" s="148">
        <f t="shared" si="2"/>
        <v>0</v>
      </c>
      <c r="BL9" s="148">
        <f t="shared" si="2"/>
        <v>0</v>
      </c>
      <c r="BM9" s="148">
        <f t="shared" si="2"/>
        <v>0</v>
      </c>
      <c r="BN9" s="148">
        <f t="shared" si="2"/>
        <v>0</v>
      </c>
      <c r="BO9" s="148">
        <f t="shared" si="2"/>
        <v>0</v>
      </c>
      <c r="BP9" s="148">
        <f t="shared" si="2"/>
        <v>0</v>
      </c>
      <c r="BQ9" s="148">
        <f t="shared" si="2"/>
        <v>0</v>
      </c>
      <c r="BR9" s="148">
        <f t="shared" ref="BR9:BW9" si="3">BR10+BR14+BR15+BR16+BR18+BR21+BR22+BR23+BR11+BR17+BR19+BR20</f>
        <v>0</v>
      </c>
      <c r="BS9" s="148">
        <f t="shared" si="3"/>
        <v>0</v>
      </c>
      <c r="BT9" s="148">
        <f t="shared" si="3"/>
        <v>0</v>
      </c>
      <c r="BU9" s="148">
        <f t="shared" si="3"/>
        <v>0</v>
      </c>
      <c r="BV9" s="148">
        <f t="shared" si="3"/>
        <v>0</v>
      </c>
      <c r="BW9" s="155">
        <f t="shared" si="3"/>
        <v>0</v>
      </c>
    </row>
    <row r="10" spans="1:75" x14ac:dyDescent="0.3">
      <c r="A10" s="92">
        <f t="shared" si="0"/>
        <v>0</v>
      </c>
      <c r="B10" s="93" t="b">
        <f t="shared" si="1"/>
        <v>1</v>
      </c>
      <c r="C10" s="15" t="s">
        <v>9</v>
      </c>
      <c r="D10" s="103" t="s">
        <v>6</v>
      </c>
      <c r="E10" s="16">
        <f t="shared" ref="E10:E13" si="4">SUM(F10:BW10)</f>
        <v>0</v>
      </c>
      <c r="F10" s="7">
        <f>SUMIF('Вспомогательная табл помесячно'!$F$5:$BX$5,'Горизонталь поквартально'!F7,'Вспомогательная табл помесячно'!$F$10:$BX$10)</f>
        <v>0</v>
      </c>
      <c r="G10" s="7">
        <f>SUMIF('Вспомогательная табл помесячно'!$F$5:$BX$5,'Горизонталь поквартально'!G7,'Вспомогательная табл помесячно'!$F$10:$BX$10)</f>
        <v>0</v>
      </c>
      <c r="H10" s="7">
        <f>SUMIF('Вспомогательная табл помесячно'!$F$5:$BX$5,'Горизонталь поквартально'!H7,'Вспомогательная табл помесячно'!$F$10:$BX$10)</f>
        <v>0</v>
      </c>
      <c r="I10" s="7">
        <f>SUMIF('Вспомогательная табл помесячно'!$F$5:$BX$5,'Горизонталь поквартально'!I7,'Вспомогательная табл помесячно'!$F$10:$BX$10)</f>
        <v>0</v>
      </c>
      <c r="J10" s="7">
        <f>SUMIF('Вспомогательная табл помесячно'!$F$5:$BX$5,'Горизонталь поквартально'!J7,'Вспомогательная табл помесячно'!$F$10:$BX$10)</f>
        <v>0</v>
      </c>
      <c r="K10" s="7">
        <f>SUMIF('Вспомогательная табл помесячно'!$F$5:$BX$5,'Горизонталь поквартально'!K7,'Вспомогательная табл помесячно'!$F$10:$BX$10)</f>
        <v>0</v>
      </c>
      <c r="L10" s="7">
        <f>SUMIF('Вспомогательная табл помесячно'!$F$5:$BX$5,'Горизонталь поквартально'!L7,'Вспомогательная табл помесячно'!$F$10:$BX$10)</f>
        <v>0</v>
      </c>
      <c r="M10" s="7">
        <f>SUMIF('Вспомогательная табл помесячно'!$F$5:$BX$5,'Горизонталь поквартально'!M7,'Вспомогательная табл помесячно'!$F$10:$BX$10)</f>
        <v>0</v>
      </c>
      <c r="N10" s="7">
        <f>SUMIF('Вспомогательная табл помесячно'!$F$5:$BX$5,'Горизонталь поквартально'!N7,'Вспомогательная табл помесячно'!$F$10:$BX$10)</f>
        <v>0</v>
      </c>
      <c r="O10" s="7">
        <f>SUMIF('Вспомогательная табл помесячно'!$F$5:$BX$5,'Горизонталь поквартально'!O7,'Вспомогательная табл помесячно'!$F$10:$BX$10)</f>
        <v>0</v>
      </c>
      <c r="P10" s="7">
        <f>SUMIF('Вспомогательная табл помесячно'!$F$5:$BX$5,'Горизонталь поквартально'!P7,'Вспомогательная табл помесячно'!$F$10:$BX$10)</f>
        <v>0</v>
      </c>
      <c r="Q10" s="7">
        <f>SUMIF('Вспомогательная табл помесячно'!$F$5:$BX$5,'Горизонталь поквартально'!Q7,'Вспомогательная табл помесячно'!$F$10:$BX$10)</f>
        <v>0</v>
      </c>
      <c r="R10" s="7">
        <f>SUMIF('Вспомогательная табл помесячно'!$F$5:$BX$5,'Горизонталь поквартально'!R7,'Вспомогательная табл помесячно'!$F$10:$BX$10)</f>
        <v>0</v>
      </c>
      <c r="S10" s="7">
        <f>SUMIF('Вспомогательная табл помесячно'!$F$5:$BX$5,'Горизонталь поквартально'!S7,'Вспомогательная табл помесячно'!$F$10:$BX$10)</f>
        <v>0</v>
      </c>
      <c r="T10" s="7">
        <f>SUMIF('Вспомогательная табл помесячно'!$F$5:$BX$5,'Горизонталь поквартально'!T7,'Вспомогательная табл помесячно'!$F$10:$BX$10)</f>
        <v>0</v>
      </c>
      <c r="U10" s="7">
        <f>SUMIF('Вспомогательная табл помесячно'!$F$5:$BX$5,'Горизонталь поквартально'!U7,'Вспомогательная табл помесячно'!$F$10:$BX$10)</f>
        <v>0</v>
      </c>
      <c r="V10" s="7">
        <f>SUMIF('Вспомогательная табл помесячно'!$F$5:$BX$5,'Горизонталь поквартально'!V7,'Вспомогательная табл помесячно'!$F$10:$BX$10)</f>
        <v>0</v>
      </c>
      <c r="W10" s="7">
        <f>SUMIF('Вспомогательная табл помесячно'!$F$5:$BX$5,'Горизонталь поквартально'!W7,'Вспомогательная табл помесячно'!$F$10:$BX$10)</f>
        <v>0</v>
      </c>
      <c r="X10" s="7">
        <f>SUMIF('Вспомогательная табл помесячно'!$F$5:$BX$5,'Горизонталь поквартально'!X7,'Вспомогательная табл помесячно'!$F$10:$BX$10)</f>
        <v>0</v>
      </c>
      <c r="Y10" s="7">
        <f>SUMIF('Вспомогательная табл помесячно'!$F$5:$BX$5,'Горизонталь поквартально'!Y7,'Вспомогательная табл помесячно'!$F$10:$BX$10)</f>
        <v>0</v>
      </c>
      <c r="Z10" s="7">
        <f>SUMIF('Вспомогательная табл помесячно'!$F$5:$BX$5,'Горизонталь поквартально'!Z7,'Вспомогательная табл помесячно'!$F$10:$BX$10)</f>
        <v>0</v>
      </c>
      <c r="AA10" s="7">
        <f>SUMIF('Вспомогательная табл помесячно'!$F$5:$BX$5,'Горизонталь поквартально'!AA7,'Вспомогательная табл помесячно'!$F$10:$BX$10)</f>
        <v>0</v>
      </c>
      <c r="AB10" s="7">
        <f>SUMIF('Вспомогательная табл помесячно'!$F$5:$BX$5,'Горизонталь поквартально'!AB7,'Вспомогательная табл помесячно'!$F$10:$BX$10)</f>
        <v>0</v>
      </c>
      <c r="AC10" s="7">
        <f>SUMIF('Вспомогательная табл помесячно'!$F$5:$BX$5,'Горизонталь поквартально'!AC7,'Вспомогательная табл помесячно'!$F$10:$BX$10)</f>
        <v>0</v>
      </c>
      <c r="AD10" s="4">
        <f>SUMIF('Вспомогательная табл помесячно'!$F$5:$BX$5,'Горизонталь поквартально'!AD7,'Вспомогательная табл помесячно'!$F$10:$BX$10)</f>
        <v>0</v>
      </c>
      <c r="AE10" s="4">
        <f>SUMIF('Вспомогательная табл помесячно'!$F$5:$BX$5,'Горизонталь поквартально'!AE7,'Вспомогательная табл помесячно'!$F$10:$BX$10)</f>
        <v>0</v>
      </c>
      <c r="AF10" s="4">
        <f>SUMIF('Вспомогательная табл помесячно'!$F$5:$BX$5,'Горизонталь поквартально'!AF7,'Вспомогательная табл помесячно'!$F$10:$BX$10)</f>
        <v>0</v>
      </c>
      <c r="AG10" s="4">
        <f>SUMIF('Вспомогательная табл помесячно'!$F$5:$BX$5,'Горизонталь поквартально'!AG7,'Вспомогательная табл помесячно'!$F$10:$BX$10)</f>
        <v>0</v>
      </c>
      <c r="AH10" s="4">
        <f>SUMIF('Вспомогательная табл помесячно'!$F$5:$BX$5,'Горизонталь поквартально'!AH7,'Вспомогательная табл помесячно'!$F$10:$BX$10)</f>
        <v>0</v>
      </c>
      <c r="AI10" s="4">
        <f>SUMIF('Вспомогательная табл помесячно'!$F$5:$BX$5,'Горизонталь поквартально'!AI7,'Вспомогательная табл помесячно'!$F$10:$BX$10)</f>
        <v>0</v>
      </c>
      <c r="AJ10" s="4">
        <f>SUMIF('Вспомогательная табл помесячно'!$F$5:$BX$5,'Горизонталь поквартально'!AJ7,'Вспомогательная табл помесячно'!$F$10:$BX$10)</f>
        <v>0</v>
      </c>
      <c r="AK10" s="4">
        <f>SUMIF('Вспомогательная табл помесячно'!$F$5:$BX$5,'Горизонталь поквартально'!AK7,'Вспомогательная табл помесячно'!$F$10:$BX$10)</f>
        <v>0</v>
      </c>
      <c r="AL10" s="4">
        <f>SUMIF('Вспомогательная табл помесячно'!$F$5:$BX$5,'Горизонталь поквартально'!AL7,'Вспомогательная табл помесячно'!$F$10:$BX$10)</f>
        <v>0</v>
      </c>
      <c r="AM10" s="4">
        <f>SUMIF('Вспомогательная табл помесячно'!$F$5:$BX$5,'Горизонталь поквартально'!AM7,'Вспомогательная табл помесячно'!$F$10:$BX$10)</f>
        <v>0</v>
      </c>
      <c r="AN10" s="4">
        <f>SUMIF('Вспомогательная табл помесячно'!$F$5:$BX$5,'Горизонталь поквартально'!AN7,'Вспомогательная табл помесячно'!$F$10:$BX$10)</f>
        <v>0</v>
      </c>
      <c r="AO10" s="4">
        <f>SUMIF('Вспомогательная табл помесячно'!$F$5:$BX$5,'Горизонталь поквартально'!AO7,'Вспомогательная табл помесячно'!$F$10:$BX$10)</f>
        <v>0</v>
      </c>
      <c r="AP10" s="4">
        <f>SUMIF('Вспомогательная табл помесячно'!$F$5:$BX$5,'Горизонталь поквартально'!AP7,'Вспомогательная табл помесячно'!$F$10:$BX$10)</f>
        <v>0</v>
      </c>
      <c r="AQ10" s="4">
        <f>SUMIF('Вспомогательная табл помесячно'!$F$5:$BX$5,'Горизонталь поквартально'!AQ7,'Вспомогательная табл помесячно'!$F$10:$BX$10)</f>
        <v>0</v>
      </c>
      <c r="AR10" s="4">
        <f>SUMIF('Вспомогательная табл помесячно'!$F$5:$BX$5,'Горизонталь поквартально'!AR7,'Вспомогательная табл помесячно'!$F$10:$BX$10)</f>
        <v>0</v>
      </c>
      <c r="AS10" s="4">
        <f>SUMIF('Вспомогательная табл помесячно'!$F$5:$BX$5,'Горизонталь поквартально'!AS7,'Вспомогательная табл помесячно'!$F$10:$BX$10)</f>
        <v>0</v>
      </c>
      <c r="AT10" s="4">
        <f>SUMIF('Вспомогательная табл помесячно'!$F$5:$BX$5,'Горизонталь поквартально'!AT7,'Вспомогательная табл помесячно'!$F$10:$BX$10)</f>
        <v>0</v>
      </c>
      <c r="AU10" s="4">
        <f>SUMIF('Вспомогательная табл помесячно'!$F$5:$BX$5,'Горизонталь поквартально'!AU7,'Вспомогательная табл помесячно'!$F$10:$BX$10)</f>
        <v>0</v>
      </c>
      <c r="AV10" s="4">
        <f>SUMIF('Вспомогательная табл помесячно'!$F$5:$BX$5,'Горизонталь поквартально'!AV7,'Вспомогательная табл помесячно'!$F$10:$BX$10)</f>
        <v>0</v>
      </c>
      <c r="AW10" s="4">
        <f>SUMIF('Вспомогательная табл помесячно'!$F$5:$BX$5,'Горизонталь поквартально'!AW7,'Вспомогательная табл помесячно'!$F$10:$BX$10)</f>
        <v>0</v>
      </c>
      <c r="AX10" s="4">
        <f>SUMIF('Вспомогательная табл помесячно'!$F$5:$BX$5,'Горизонталь поквартально'!AX7,'Вспомогательная табл помесячно'!$F$10:$BX$10)</f>
        <v>0</v>
      </c>
      <c r="AY10" s="4">
        <f>SUMIF('Вспомогательная табл помесячно'!$F$5:$BX$5,'Горизонталь поквартально'!AY7,'Вспомогательная табл помесячно'!$F$10:$BX$10)</f>
        <v>0</v>
      </c>
      <c r="AZ10" s="4">
        <f>SUMIF('Вспомогательная табл помесячно'!$F$5:$BX$5,'Горизонталь поквартально'!AZ7,'Вспомогательная табл помесячно'!$F$10:$BX$10)</f>
        <v>0</v>
      </c>
      <c r="BA10" s="4">
        <f>SUMIF('Вспомогательная табл помесячно'!$F$5:$BX$5,'Горизонталь поквартально'!BA7,'Вспомогательная табл помесячно'!$F$10:$BX$10)</f>
        <v>0</v>
      </c>
      <c r="BB10" s="4">
        <f>SUMIF('Вспомогательная табл помесячно'!$F$5:$BX$5,'Горизонталь поквартально'!BB7,'Вспомогательная табл помесячно'!$F$10:$BX$10)</f>
        <v>0</v>
      </c>
      <c r="BC10" s="4">
        <f>SUMIF('Вспомогательная табл помесячно'!$F$5:$BX$5,'Горизонталь поквартально'!BC7,'Вспомогательная табл помесячно'!$F$10:$BX$10)</f>
        <v>0</v>
      </c>
      <c r="BD10" s="4">
        <f>SUMIF('Вспомогательная табл помесячно'!$F$5:$BX$5,'Горизонталь поквартально'!BD7,'Вспомогательная табл помесячно'!$F$10:$BX$10)</f>
        <v>0</v>
      </c>
      <c r="BE10" s="4">
        <f>SUMIF('Вспомогательная табл помесячно'!$F$5:$BX$5,'Горизонталь поквартально'!BE7,'Вспомогательная табл помесячно'!$F$10:$BX$10)</f>
        <v>0</v>
      </c>
      <c r="BF10" s="4">
        <f>SUMIF('Вспомогательная табл помесячно'!$F$5:$BX$5,'Горизонталь поквартально'!BF7,'Вспомогательная табл помесячно'!$F$10:$BX$10)</f>
        <v>0</v>
      </c>
      <c r="BG10" s="4">
        <f>SUMIF('Вспомогательная табл помесячно'!$F$5:$BX$5,'Горизонталь поквартально'!BG7,'Вспомогательная табл помесячно'!$F$10:$BX$10)</f>
        <v>0</v>
      </c>
      <c r="BH10" s="4">
        <f>SUMIF('Вспомогательная табл помесячно'!$F$5:$BX$5,'Горизонталь поквартально'!BH7,'Вспомогательная табл помесячно'!$F$10:$BX$10)</f>
        <v>0</v>
      </c>
      <c r="BI10" s="4">
        <f>SUMIF('Вспомогательная табл помесячно'!$F$5:$BX$5,'Горизонталь поквартально'!BI7,'Вспомогательная табл помесячно'!$F$10:$BX$10)</f>
        <v>0</v>
      </c>
      <c r="BJ10" s="4">
        <f>SUMIF('Вспомогательная табл помесячно'!$F$5:$BX$5,'Горизонталь поквартально'!BJ7,'Вспомогательная табл помесячно'!$F$10:$BX$10)</f>
        <v>0</v>
      </c>
      <c r="BK10" s="4">
        <f>SUMIF('Вспомогательная табл помесячно'!$F$5:$BX$5,'Горизонталь поквартально'!BK7,'Вспомогательная табл помесячно'!$F$10:$BX$10)</f>
        <v>0</v>
      </c>
      <c r="BL10" s="4">
        <f>SUMIF('Вспомогательная табл помесячно'!$F$5:$BX$5,'Горизонталь поквартально'!BL7,'Вспомогательная табл помесячно'!$F$10:$BX$10)</f>
        <v>0</v>
      </c>
      <c r="BM10" s="4">
        <f>SUMIF('Вспомогательная табл помесячно'!$F$5:$BX$5,'Горизонталь поквартально'!BM7,'Вспомогательная табл помесячно'!$F$10:$BX$10)</f>
        <v>0</v>
      </c>
      <c r="BN10" s="4">
        <f>SUMIF('Вспомогательная табл помесячно'!$F$5:$BX$5,'Горизонталь поквартально'!BN7,'Вспомогательная табл помесячно'!$F$10:$BX$10)</f>
        <v>0</v>
      </c>
      <c r="BO10" s="4">
        <f>SUMIF('Вспомогательная табл помесячно'!$F$5:$BX$5,'Горизонталь поквартально'!BO7,'Вспомогательная табл помесячно'!$F$10:$BX$10)</f>
        <v>0</v>
      </c>
      <c r="BP10" s="4">
        <f>SUMIF('Вспомогательная табл помесячно'!$F$5:$BX$5,'Горизонталь поквартально'!BP7,'Вспомогательная табл помесячно'!$F$10:$BX$10)</f>
        <v>0</v>
      </c>
      <c r="BQ10" s="4">
        <f>SUMIF('Вспомогательная табл помесячно'!$F$5:$BX$5,'Горизонталь поквартально'!BQ7,'Вспомогательная табл помесячно'!$F$10:$BX$10)</f>
        <v>0</v>
      </c>
      <c r="BR10" s="4">
        <f>SUMIF('Вспомогательная табл помесячно'!$F$5:$BX$5,'Горизонталь поквартально'!BR7,'Вспомогательная табл помесячно'!$F$10:$BX$10)</f>
        <v>0</v>
      </c>
      <c r="BS10" s="4">
        <f>SUMIF('Вспомогательная табл помесячно'!$F$5:$BX$5,'Горизонталь поквартально'!BS7,'Вспомогательная табл помесячно'!$F$10:$BX$10)</f>
        <v>0</v>
      </c>
      <c r="BT10" s="4">
        <f>SUMIF('Вспомогательная табл помесячно'!$F$5:$BX$5,'Горизонталь поквартально'!BT7,'Вспомогательная табл помесячно'!$F$10:$BX$10)</f>
        <v>0</v>
      </c>
      <c r="BU10" s="4">
        <f>SUMIF('Вспомогательная табл помесячно'!$F$5:$BX$5,'Горизонталь поквартально'!BU7,'Вспомогательная табл помесячно'!$F$10:$BX$10)</f>
        <v>0</v>
      </c>
      <c r="BV10" s="4">
        <f>SUMIF('Вспомогательная табл помесячно'!$F$5:$BX$5,'Горизонталь поквартально'!BV7,'Вспомогательная табл помесячно'!$F$10:$BX$10)</f>
        <v>0</v>
      </c>
      <c r="BW10" s="5">
        <f>SUMIF('Вспомогательная табл помесячно'!$F$5:$BX$5,'Горизонталь поквартально'!BW7,'Вспомогательная табл помесячно'!$F$10:$BX$10)</f>
        <v>0</v>
      </c>
    </row>
    <row r="11" spans="1:75" x14ac:dyDescent="0.3">
      <c r="A11" s="92">
        <f t="shared" si="0"/>
        <v>662399999.99999988</v>
      </c>
      <c r="B11" s="93" t="b">
        <f t="shared" si="1"/>
        <v>1</v>
      </c>
      <c r="C11" s="15" t="s">
        <v>10</v>
      </c>
      <c r="D11" s="103" t="s">
        <v>6</v>
      </c>
      <c r="E11" s="16">
        <f t="shared" si="4"/>
        <v>662399999.99999988</v>
      </c>
      <c r="F11" s="16">
        <f>F12+F13</f>
        <v>21789473.684210528</v>
      </c>
      <c r="G11" s="16">
        <f t="shared" ref="G11:BR11" si="5">G12+G13</f>
        <v>21789473.684210528</v>
      </c>
      <c r="H11" s="16">
        <f t="shared" si="5"/>
        <v>39623319.838056684</v>
      </c>
      <c r="I11" s="16">
        <f t="shared" si="5"/>
        <v>39623319.838056684</v>
      </c>
      <c r="J11" s="16">
        <f t="shared" si="5"/>
        <v>39623319.838056684</v>
      </c>
      <c r="K11" s="16">
        <f t="shared" si="5"/>
        <v>39623319.838056684</v>
      </c>
      <c r="L11" s="16">
        <f t="shared" si="5"/>
        <v>30969344.47411491</v>
      </c>
      <c r="M11" s="16">
        <f t="shared" si="5"/>
        <v>26642356.792144023</v>
      </c>
      <c r="N11" s="16">
        <f t="shared" si="5"/>
        <v>26642356.792144023</v>
      </c>
      <c r="O11" s="16">
        <f t="shared" si="5"/>
        <v>26642356.792144023</v>
      </c>
      <c r="P11" s="16">
        <f t="shared" si="5"/>
        <v>26642356.792144023</v>
      </c>
      <c r="Q11" s="16">
        <f t="shared" si="5"/>
        <v>26642356.792144023</v>
      </c>
      <c r="R11" s="16">
        <f t="shared" si="5"/>
        <v>26642356.792144023</v>
      </c>
      <c r="S11" s="16">
        <f t="shared" si="5"/>
        <v>26642356.792144023</v>
      </c>
      <c r="T11" s="16">
        <f t="shared" si="5"/>
        <v>26642356.792144023</v>
      </c>
      <c r="U11" s="16">
        <f t="shared" si="5"/>
        <v>26642356.792144023</v>
      </c>
      <c r="V11" s="16">
        <f t="shared" si="5"/>
        <v>26642356.792144023</v>
      </c>
      <c r="W11" s="16">
        <f t="shared" si="5"/>
        <v>26642356.792144023</v>
      </c>
      <c r="X11" s="16">
        <f t="shared" si="5"/>
        <v>26642356.792144023</v>
      </c>
      <c r="Y11" s="16">
        <f t="shared" si="5"/>
        <v>26642356.792144023</v>
      </c>
      <c r="Z11" s="16">
        <f t="shared" si="5"/>
        <v>26642356.792144023</v>
      </c>
      <c r="AA11" s="16">
        <f t="shared" si="5"/>
        <v>26642356.792144023</v>
      </c>
      <c r="AB11" s="16">
        <f t="shared" si="5"/>
        <v>17833846.153846152</v>
      </c>
      <c r="AC11" s="16">
        <f t="shared" si="5"/>
        <v>11889230.769230768</v>
      </c>
      <c r="AD11" s="16">
        <f t="shared" si="5"/>
        <v>0</v>
      </c>
      <c r="AE11" s="16">
        <f t="shared" si="5"/>
        <v>0</v>
      </c>
      <c r="AF11" s="16">
        <f t="shared" si="5"/>
        <v>0</v>
      </c>
      <c r="AG11" s="16">
        <f t="shared" si="5"/>
        <v>0</v>
      </c>
      <c r="AH11" s="16">
        <f t="shared" si="5"/>
        <v>0</v>
      </c>
      <c r="AI11" s="16">
        <f t="shared" si="5"/>
        <v>0</v>
      </c>
      <c r="AJ11" s="16">
        <f t="shared" si="5"/>
        <v>0</v>
      </c>
      <c r="AK11" s="16">
        <f t="shared" si="5"/>
        <v>0</v>
      </c>
      <c r="AL11" s="16">
        <f t="shared" si="5"/>
        <v>0</v>
      </c>
      <c r="AM11" s="16">
        <f t="shared" si="5"/>
        <v>0</v>
      </c>
      <c r="AN11" s="16">
        <f t="shared" si="5"/>
        <v>0</v>
      </c>
      <c r="AO11" s="16">
        <f t="shared" si="5"/>
        <v>0</v>
      </c>
      <c r="AP11" s="16">
        <f t="shared" si="5"/>
        <v>0</v>
      </c>
      <c r="AQ11" s="16">
        <f t="shared" si="5"/>
        <v>0</v>
      </c>
      <c r="AR11" s="16">
        <f t="shared" si="5"/>
        <v>0</v>
      </c>
      <c r="AS11" s="16">
        <f t="shared" si="5"/>
        <v>0</v>
      </c>
      <c r="AT11" s="16">
        <f t="shared" si="5"/>
        <v>0</v>
      </c>
      <c r="AU11" s="16">
        <f t="shared" si="5"/>
        <v>0</v>
      </c>
      <c r="AV11" s="16">
        <f t="shared" si="5"/>
        <v>0</v>
      </c>
      <c r="AW11" s="16">
        <f t="shared" si="5"/>
        <v>0</v>
      </c>
      <c r="AX11" s="16">
        <f t="shared" si="5"/>
        <v>0</v>
      </c>
      <c r="AY11" s="16">
        <f t="shared" si="5"/>
        <v>0</v>
      </c>
      <c r="AZ11" s="16">
        <f t="shared" si="5"/>
        <v>0</v>
      </c>
      <c r="BA11" s="16">
        <f t="shared" si="5"/>
        <v>0</v>
      </c>
      <c r="BB11" s="16">
        <f t="shared" si="5"/>
        <v>0</v>
      </c>
      <c r="BC11" s="16">
        <f t="shared" si="5"/>
        <v>0</v>
      </c>
      <c r="BD11" s="16">
        <f t="shared" si="5"/>
        <v>0</v>
      </c>
      <c r="BE11" s="16">
        <f t="shared" si="5"/>
        <v>0</v>
      </c>
      <c r="BF11" s="16">
        <f t="shared" si="5"/>
        <v>0</v>
      </c>
      <c r="BG11" s="16">
        <f t="shared" si="5"/>
        <v>0</v>
      </c>
      <c r="BH11" s="16">
        <f t="shared" si="5"/>
        <v>0</v>
      </c>
      <c r="BI11" s="16">
        <f t="shared" si="5"/>
        <v>0</v>
      </c>
      <c r="BJ11" s="16">
        <f t="shared" si="5"/>
        <v>0</v>
      </c>
      <c r="BK11" s="16">
        <f t="shared" si="5"/>
        <v>0</v>
      </c>
      <c r="BL11" s="16">
        <f t="shared" si="5"/>
        <v>0</v>
      </c>
      <c r="BM11" s="16">
        <f t="shared" si="5"/>
        <v>0</v>
      </c>
      <c r="BN11" s="16">
        <f t="shared" si="5"/>
        <v>0</v>
      </c>
      <c r="BO11" s="16">
        <f t="shared" si="5"/>
        <v>0</v>
      </c>
      <c r="BP11" s="16">
        <f t="shared" si="5"/>
        <v>0</v>
      </c>
      <c r="BQ11" s="16">
        <f t="shared" si="5"/>
        <v>0</v>
      </c>
      <c r="BR11" s="16">
        <f t="shared" si="5"/>
        <v>0</v>
      </c>
      <c r="BS11" s="16">
        <f t="shared" ref="BS11:BW11" si="6">BS12+BS13</f>
        <v>0</v>
      </c>
      <c r="BT11" s="16">
        <f t="shared" si="6"/>
        <v>0</v>
      </c>
      <c r="BU11" s="16">
        <f t="shared" si="6"/>
        <v>0</v>
      </c>
      <c r="BV11" s="16">
        <f t="shared" si="6"/>
        <v>0</v>
      </c>
      <c r="BW11" s="14">
        <f t="shared" si="6"/>
        <v>0</v>
      </c>
    </row>
    <row r="12" spans="1:75" hidden="1" outlineLevel="1" x14ac:dyDescent="0.3">
      <c r="A12" s="92">
        <f t="shared" si="0"/>
        <v>386399999.99999988</v>
      </c>
      <c r="B12" s="93" t="b">
        <f t="shared" si="1"/>
        <v>1</v>
      </c>
      <c r="C12" s="149" t="s">
        <v>11</v>
      </c>
      <c r="D12" s="150" t="s">
        <v>6</v>
      </c>
      <c r="E12" s="151">
        <f t="shared" si="4"/>
        <v>386399999.99999988</v>
      </c>
      <c r="F12" s="152">
        <f>SUMIF('Вспомогательная табл помесячно'!$F$5:$BX$5,'Горизонталь поквартально'!F7,'Вспомогательная табл помесячно'!$F$12:$BX$12)</f>
        <v>0</v>
      </c>
      <c r="G12" s="152">
        <f>SUMIF('Вспомогательная табл помесячно'!$F$5:$BX$5,'Горизонталь поквартально'!G7,'Вспомогательная табл помесячно'!$F$12:$BX$12)</f>
        <v>0</v>
      </c>
      <c r="H12" s="152">
        <f>SUMIF('Вспомогательная табл помесячно'!$F$5:$BX$5,'Горизонталь поквартально'!H7,'Вспомогательная табл помесячно'!$F$12:$BX$12)</f>
        <v>17833846.153846152</v>
      </c>
      <c r="I12" s="152">
        <f>SUMIF('Вспомогательная табл помесячно'!$F$5:$BX$5,'Горизонталь поквартально'!I7,'Вспомогательная табл помесячно'!$F$12:$BX$12)</f>
        <v>17833846.153846152</v>
      </c>
      <c r="J12" s="152">
        <f>SUMIF('Вспомогательная табл помесячно'!$F$5:$BX$5,'Горизонталь поквартально'!J7,'Вспомогательная табл помесячно'!$F$12:$BX$12)</f>
        <v>17833846.153846152</v>
      </c>
      <c r="K12" s="152">
        <f>SUMIF('Вспомогательная табл помесячно'!$F$5:$BX$5,'Горизонталь поквартально'!K7,'Вспомогательная табл помесячно'!$F$12:$BX$12)</f>
        <v>17833846.153846152</v>
      </c>
      <c r="L12" s="152">
        <f>SUMIF('Вспомогательная табл помесячно'!$F$5:$BX$5,'Горизонталь поквартально'!L7,'Вспомогательная табл помесячно'!$F$12:$BX$12)</f>
        <v>17833846.153846152</v>
      </c>
      <c r="M12" s="152">
        <f>SUMIF('Вспомогательная табл помесячно'!$F$5:$BX$5,'Горизонталь поквартально'!M7,'Вспомогательная табл помесячно'!$F$12:$BX$12)</f>
        <v>17833846.153846152</v>
      </c>
      <c r="N12" s="152">
        <f>SUMIF('Вспомогательная табл помесячно'!$F$5:$BX$5,'Горизонталь поквартально'!N7,'Вспомогательная табл помесячно'!$F$12:$BX$12)</f>
        <v>17833846.153846152</v>
      </c>
      <c r="O12" s="152">
        <f>SUMIF('Вспомогательная табл помесячно'!$F$5:$BX$5,'Горизонталь поквартально'!O7,'Вспомогательная табл помесячно'!$F$12:$BX$12)</f>
        <v>17833846.153846152</v>
      </c>
      <c r="P12" s="152">
        <f>SUMIF('Вспомогательная табл помесячно'!$F$5:$BX$5,'Горизонталь поквартально'!P7,'Вспомогательная табл помесячно'!$F$12:$BX$12)</f>
        <v>17833846.153846152</v>
      </c>
      <c r="Q12" s="152">
        <f>SUMIF('Вспомогательная табл помесячно'!$F$5:$BX$5,'Горизонталь поквартально'!Q7,'Вспомогательная табл помесячно'!$F$12:$BX$12)</f>
        <v>17833846.153846152</v>
      </c>
      <c r="R12" s="152">
        <f>SUMIF('Вспомогательная табл помесячно'!$F$5:$BX$5,'Горизонталь поквартально'!R7,'Вспомогательная табл помесячно'!$F$12:$BX$12)</f>
        <v>17833846.153846152</v>
      </c>
      <c r="S12" s="152">
        <f>SUMIF('Вспомогательная табл помесячно'!$F$5:$BX$5,'Горизонталь поквартально'!S7,'Вспомогательная табл помесячно'!$F$12:$BX$12)</f>
        <v>17833846.153846152</v>
      </c>
      <c r="T12" s="152">
        <f>SUMIF('Вспомогательная табл помесячно'!$F$5:$BX$5,'Горизонталь поквартально'!T7,'Вспомогательная табл помесячно'!$F$12:$BX$12)</f>
        <v>17833846.153846152</v>
      </c>
      <c r="U12" s="152">
        <f>SUMIF('Вспомогательная табл помесячно'!$F$5:$BX$5,'Горизонталь поквартально'!U7,'Вспомогательная табл помесячно'!$F$12:$BX$12)</f>
        <v>17833846.153846152</v>
      </c>
      <c r="V12" s="152">
        <f>SUMIF('Вспомогательная табл помесячно'!$F$5:$BX$5,'Горизонталь поквартально'!V7,'Вспомогательная табл помесячно'!$F$12:$BX$12)</f>
        <v>17833846.153846152</v>
      </c>
      <c r="W12" s="152">
        <f>SUMIF('Вспомогательная табл помесячно'!$F$5:$BX$5,'Горизонталь поквартально'!W7,'Вспомогательная табл помесячно'!$F$12:$BX$12)</f>
        <v>17833846.153846152</v>
      </c>
      <c r="X12" s="152">
        <f>SUMIF('Вспомогательная табл помесячно'!$F$5:$BX$5,'Горизонталь поквартально'!X7,'Вспомогательная табл помесячно'!$F$12:$BX$12)</f>
        <v>17833846.153846152</v>
      </c>
      <c r="Y12" s="152">
        <f>SUMIF('Вспомогательная табл помесячно'!$F$5:$BX$5,'Горизонталь поквартально'!Y7,'Вспомогательная табл помесячно'!$F$12:$BX$12)</f>
        <v>17833846.153846152</v>
      </c>
      <c r="Z12" s="152">
        <f>SUMIF('Вспомогательная табл помесячно'!$F$5:$BX$5,'Горизонталь поквартально'!Z7,'Вспомогательная табл помесячно'!$F$12:$BX$12)</f>
        <v>17833846.153846152</v>
      </c>
      <c r="AA12" s="152">
        <f>SUMIF('Вспомогательная табл помесячно'!$F$5:$BX$5,'Горизонталь поквартально'!AA7,'Вспомогательная табл помесячно'!$F$12:$BX$12)</f>
        <v>17833846.153846152</v>
      </c>
      <c r="AB12" s="152">
        <f>SUMIF('Вспомогательная табл помесячно'!$F$5:$BX$5,'Горизонталь поквартально'!AB7,'Вспомогательная табл помесячно'!$F$12:$BX$12)</f>
        <v>17833846.153846152</v>
      </c>
      <c r="AC12" s="152">
        <f>SUMIF('Вспомогательная табл помесячно'!$F$5:$BX$5,'Горизонталь поквартально'!AC7,'Вспомогательная табл помесячно'!$F$12:$BX$12)</f>
        <v>11889230.769230768</v>
      </c>
      <c r="AD12" s="7">
        <f>SUMIF('Вспомогательная табл помесячно'!$F$5:$BX$5,'Горизонталь поквартально'!AD7,'Вспомогательная табл помесячно'!$F$12:$BX$12)</f>
        <v>0</v>
      </c>
      <c r="AE12" s="7">
        <f>SUMIF('Вспомогательная табл помесячно'!$F$5:$BX$5,'Горизонталь поквартально'!AE7,'Вспомогательная табл помесячно'!$F$12:$BX$12)</f>
        <v>0</v>
      </c>
      <c r="AF12" s="7">
        <f>SUMIF('Вспомогательная табл помесячно'!$F$5:$BX$5,'Горизонталь поквартально'!AF7,'Вспомогательная табл помесячно'!$F$12:$BX$12)</f>
        <v>0</v>
      </c>
      <c r="AG12" s="7">
        <f>SUMIF('Вспомогательная табл помесячно'!$F$5:$BX$5,'Горизонталь поквартально'!AG7,'Вспомогательная табл помесячно'!$F$12:$BX$12)</f>
        <v>0</v>
      </c>
      <c r="AH12" s="7">
        <f>SUMIF('Вспомогательная табл помесячно'!$F$5:$BX$5,'Горизонталь поквартально'!AH7,'Вспомогательная табл помесячно'!$F$12:$BX$12)</f>
        <v>0</v>
      </c>
      <c r="AI12" s="7">
        <f>SUMIF('Вспомогательная табл помесячно'!$F$5:$BX$5,'Горизонталь поквартально'!AI7,'Вспомогательная табл помесячно'!$F$12:$BX$12)</f>
        <v>0</v>
      </c>
      <c r="AJ12" s="7">
        <f>SUMIF('Вспомогательная табл помесячно'!$F$5:$BX$5,'Горизонталь поквартально'!AJ7,'Вспомогательная табл помесячно'!$F$12:$BX$12)</f>
        <v>0</v>
      </c>
      <c r="AK12" s="7">
        <f>SUMIF('Вспомогательная табл помесячно'!$F$5:$BX$5,'Горизонталь поквартально'!AK7,'Вспомогательная табл помесячно'!$F$12:$BX$12)</f>
        <v>0</v>
      </c>
      <c r="AL12" s="7">
        <f>SUMIF('Вспомогательная табл помесячно'!$F$5:$BX$5,'Горизонталь поквартально'!AL7,'Вспомогательная табл помесячно'!$F$12:$BX$12)</f>
        <v>0</v>
      </c>
      <c r="AM12" s="7">
        <f>SUMIF('Вспомогательная табл помесячно'!$F$5:$BX$5,'Горизонталь поквартально'!AM7,'Вспомогательная табл помесячно'!$F$12:$BX$12)</f>
        <v>0</v>
      </c>
      <c r="AN12" s="7">
        <f>SUMIF('Вспомогательная табл помесячно'!$F$5:$BX$5,'Горизонталь поквартально'!AN7,'Вспомогательная табл помесячно'!$F$12:$BX$12)</f>
        <v>0</v>
      </c>
      <c r="AO12" s="7">
        <f>SUMIF('Вспомогательная табл помесячно'!$F$5:$BX$5,'Горизонталь поквартально'!AO7,'Вспомогательная табл помесячно'!$F$12:$BX$12)</f>
        <v>0</v>
      </c>
      <c r="AP12" s="7">
        <f>SUMIF('Вспомогательная табл помесячно'!$F$5:$BX$5,'Горизонталь поквартально'!AP7,'Вспомогательная табл помесячно'!$F$12:$BX$12)</f>
        <v>0</v>
      </c>
      <c r="AQ12" s="7">
        <f>SUMIF('Вспомогательная табл помесячно'!$F$5:$BX$5,'Горизонталь поквартально'!AQ7,'Вспомогательная табл помесячно'!$F$12:$BX$12)</f>
        <v>0</v>
      </c>
      <c r="AR12" s="7">
        <f>SUMIF('Вспомогательная табл помесячно'!$F$5:$BX$5,'Горизонталь поквартально'!AR7,'Вспомогательная табл помесячно'!$F$12:$BX$12)</f>
        <v>0</v>
      </c>
      <c r="AS12" s="7">
        <f>SUMIF('Вспомогательная табл помесячно'!$F$5:$BX$5,'Горизонталь поквартально'!AS7,'Вспомогательная табл помесячно'!$F$12:$BX$12)</f>
        <v>0</v>
      </c>
      <c r="AT12" s="7">
        <f>SUMIF('Вспомогательная табл помесячно'!$F$5:$BX$5,'Горизонталь поквартально'!AT7,'Вспомогательная табл помесячно'!$F$12:$BX$12)</f>
        <v>0</v>
      </c>
      <c r="AU12" s="7">
        <f>SUMIF('Вспомогательная табл помесячно'!$F$5:$BX$5,'Горизонталь поквартально'!AU7,'Вспомогательная табл помесячно'!$F$12:$BX$12)</f>
        <v>0</v>
      </c>
      <c r="AV12" s="7">
        <f>SUMIF('Вспомогательная табл помесячно'!$F$5:$BX$5,'Горизонталь поквартально'!AV7,'Вспомогательная табл помесячно'!$F$12:$BX$12)</f>
        <v>0</v>
      </c>
      <c r="AW12" s="7">
        <f>SUMIF('Вспомогательная табл помесячно'!$F$5:$BX$5,'Горизонталь поквартально'!AW7,'Вспомогательная табл помесячно'!$F$12:$BX$12)</f>
        <v>0</v>
      </c>
      <c r="AX12" s="7">
        <f>SUMIF('Вспомогательная табл помесячно'!$F$5:$BX$5,'Горизонталь поквартально'!AX7,'Вспомогательная табл помесячно'!$F$12:$BX$12)</f>
        <v>0</v>
      </c>
      <c r="AY12" s="7">
        <f>SUMIF('Вспомогательная табл помесячно'!$F$5:$BX$5,'Горизонталь поквартально'!AY7,'Вспомогательная табл помесячно'!$F$12:$BX$12)</f>
        <v>0</v>
      </c>
      <c r="AZ12" s="7">
        <f>SUMIF('Вспомогательная табл помесячно'!$F$5:$BX$5,'Горизонталь поквартально'!AZ7,'Вспомогательная табл помесячно'!$F$12:$BX$12)</f>
        <v>0</v>
      </c>
      <c r="BA12" s="7">
        <f>SUMIF('Вспомогательная табл помесячно'!$F$5:$BX$5,'Горизонталь поквартально'!BA7,'Вспомогательная табл помесячно'!$F$12:$BX$12)</f>
        <v>0</v>
      </c>
      <c r="BB12" s="7">
        <f>SUMIF('Вспомогательная табл помесячно'!$F$5:$BX$5,'Горизонталь поквартально'!BB7,'Вспомогательная табл помесячно'!$F$12:$BX$12)</f>
        <v>0</v>
      </c>
      <c r="BC12" s="7">
        <f>SUMIF('Вспомогательная табл помесячно'!$F$5:$BX$5,'Горизонталь поквартально'!BC7,'Вспомогательная табл помесячно'!$F$12:$BX$12)</f>
        <v>0</v>
      </c>
      <c r="BD12" s="7">
        <f>SUMIF('Вспомогательная табл помесячно'!$F$5:$BX$5,'Горизонталь поквартально'!BD7,'Вспомогательная табл помесячно'!$F$12:$BX$12)</f>
        <v>0</v>
      </c>
      <c r="BE12" s="7">
        <f>SUMIF('Вспомогательная табл помесячно'!$F$5:$BX$5,'Горизонталь поквартально'!BE7,'Вспомогательная табл помесячно'!$F$12:$BX$12)</f>
        <v>0</v>
      </c>
      <c r="BF12" s="7">
        <f>SUMIF('Вспомогательная табл помесячно'!$F$5:$BX$5,'Горизонталь поквартально'!BF7,'Вспомогательная табл помесячно'!$F$12:$BX$12)</f>
        <v>0</v>
      </c>
      <c r="BG12" s="7">
        <f>SUMIF('Вспомогательная табл помесячно'!$F$5:$BX$5,'Горизонталь поквартально'!BG7,'Вспомогательная табл помесячно'!$F$12:$BX$12)</f>
        <v>0</v>
      </c>
      <c r="BH12" s="7">
        <f>SUMIF('Вспомогательная табл помесячно'!$F$5:$BX$5,'Горизонталь поквартально'!BH7,'Вспомогательная табл помесячно'!$F$12:$BX$12)</f>
        <v>0</v>
      </c>
      <c r="BI12" s="7">
        <f>SUMIF('Вспомогательная табл помесячно'!$F$5:$BX$5,'Горизонталь поквартально'!BI7,'Вспомогательная табл помесячно'!$F$12:$BX$12)</f>
        <v>0</v>
      </c>
      <c r="BJ12" s="7">
        <f>SUMIF('Вспомогательная табл помесячно'!$F$5:$BX$5,'Горизонталь поквартально'!BJ7,'Вспомогательная табл помесячно'!$F$12:$BX$12)</f>
        <v>0</v>
      </c>
      <c r="BK12" s="7">
        <f>SUMIF('Вспомогательная табл помесячно'!$F$5:$BX$5,'Горизонталь поквартально'!BK7,'Вспомогательная табл помесячно'!$F$12:$BX$12)</f>
        <v>0</v>
      </c>
      <c r="BL12" s="7">
        <f>SUMIF('Вспомогательная табл помесячно'!$F$5:$BX$5,'Горизонталь поквартально'!BL7,'Вспомогательная табл помесячно'!$F$12:$BX$12)</f>
        <v>0</v>
      </c>
      <c r="BM12" s="7">
        <f>SUMIF('Вспомогательная табл помесячно'!$F$5:$BX$5,'Горизонталь поквартально'!BM7,'Вспомогательная табл помесячно'!$F$12:$BX$12)</f>
        <v>0</v>
      </c>
      <c r="BN12" s="7">
        <f>SUMIF('Вспомогательная табл помесячно'!$F$5:$BX$5,'Горизонталь поквартально'!BN7,'Вспомогательная табл помесячно'!$F$12:$BX$12)</f>
        <v>0</v>
      </c>
      <c r="BO12" s="7">
        <f>SUMIF('Вспомогательная табл помесячно'!$F$5:$BX$5,'Горизонталь поквартально'!BO7,'Вспомогательная табл помесячно'!$F$12:$BX$12)</f>
        <v>0</v>
      </c>
      <c r="BP12" s="7">
        <f>SUMIF('Вспомогательная табл помесячно'!$F$5:$BX$5,'Горизонталь поквартально'!BP7,'Вспомогательная табл помесячно'!$F$12:$BX$12)</f>
        <v>0</v>
      </c>
      <c r="BQ12" s="7">
        <f>SUMIF('Вспомогательная табл помесячно'!$F$5:$BX$5,'Горизонталь поквартально'!BQ7,'Вспомогательная табл помесячно'!$F$12:$BX$12)</f>
        <v>0</v>
      </c>
      <c r="BR12" s="7">
        <f>SUMIF('Вспомогательная табл помесячно'!$F$5:$BX$5,'Горизонталь поквартально'!BR7,'Вспомогательная табл помесячно'!$F$12:$BX$12)</f>
        <v>0</v>
      </c>
      <c r="BS12" s="7">
        <f>SUMIF('Вспомогательная табл помесячно'!$F$5:$BX$5,'Горизонталь поквартально'!BS7,'Вспомогательная табл помесячно'!$F$12:$BX$12)</f>
        <v>0</v>
      </c>
      <c r="BT12" s="7">
        <f>SUMIF('Вспомогательная табл помесячно'!$F$5:$BX$5,'Горизонталь поквартально'!BT7,'Вспомогательная табл помесячно'!$F$12:$BX$12)</f>
        <v>0</v>
      </c>
      <c r="BU12" s="7">
        <f>SUMIF('Вспомогательная табл помесячно'!$F$5:$BX$5,'Горизонталь поквартально'!BU7,'Вспомогательная табл помесячно'!$F$12:$BX$12)</f>
        <v>0</v>
      </c>
      <c r="BV12" s="7">
        <f>SUMIF('Вспомогательная табл помесячно'!$F$5:$BX$5,'Горизонталь поквартально'!BV7,'Вспомогательная табл помесячно'!$F$12:$BX$12)</f>
        <v>0</v>
      </c>
      <c r="BW12" s="81">
        <f>SUMIF('Вспомогательная табл помесячно'!$F$5:$BX$5,'Горизонталь поквартально'!BW7,'Вспомогательная табл помесячно'!$F$12:$BX$12)</f>
        <v>0</v>
      </c>
    </row>
    <row r="13" spans="1:75" hidden="1" outlineLevel="1" x14ac:dyDescent="0.3">
      <c r="A13" s="92">
        <f t="shared" si="0"/>
        <v>275999999.99999976</v>
      </c>
      <c r="B13" s="93" t="b">
        <f t="shared" si="1"/>
        <v>1</v>
      </c>
      <c r="C13" s="149" t="s">
        <v>33</v>
      </c>
      <c r="D13" s="150" t="s">
        <v>6</v>
      </c>
      <c r="E13" s="151">
        <f t="shared" si="4"/>
        <v>275999999.99999976</v>
      </c>
      <c r="F13" s="152">
        <f>SUMIF('Вспомогательная табл помесячно'!$F$5:$BX$5,'Горизонталь поквартально'!F7,'Вспомогательная табл помесячно'!$F$13:$BX$13)</f>
        <v>21789473.684210528</v>
      </c>
      <c r="G13" s="152">
        <f>SUMIF('Вспомогательная табл помесячно'!$F$5:$BX$5,'Горизонталь поквартально'!G7,'Вспомогательная табл помесячно'!$F$13:$BX$13)</f>
        <v>21789473.684210528</v>
      </c>
      <c r="H13" s="152">
        <f>SUMIF('Вспомогательная табл помесячно'!$F$5:$BX$5,'Горизонталь поквартально'!H7,'Вспомогательная табл помесячно'!$F$13:$BX$13)</f>
        <v>21789473.684210528</v>
      </c>
      <c r="I13" s="152">
        <f>SUMIF('Вспомогательная табл помесячно'!$F$5:$BX$5,'Горизонталь поквартально'!I7,'Вспомогательная табл помесячно'!$F$13:$BX$13)</f>
        <v>21789473.684210528</v>
      </c>
      <c r="J13" s="152">
        <f>SUMIF('Вспомогательная табл помесячно'!$F$5:$BX$5,'Горизонталь поквартально'!J7,'Вспомогательная табл помесячно'!$F$13:$BX$13)</f>
        <v>21789473.684210528</v>
      </c>
      <c r="K13" s="152">
        <f>SUMIF('Вспомогательная табл помесячно'!$F$5:$BX$5,'Горизонталь поквартально'!K7,'Вспомогательная табл помесячно'!$F$13:$BX$13)</f>
        <v>21789473.684210528</v>
      </c>
      <c r="L13" s="152">
        <f>SUMIF('Вспомогательная табл помесячно'!$F$5:$BX$5,'Горизонталь поквартально'!L7,'Вспомогательная табл помесячно'!$F$13:$BX$13)</f>
        <v>13135498.320268758</v>
      </c>
      <c r="M13" s="152">
        <f>SUMIF('Вспомогательная табл помесячно'!$F$5:$BX$5,'Горизонталь поквартально'!M7,'Вспомогательная табл помесячно'!$F$13:$BX$13)</f>
        <v>8808510.6382978708</v>
      </c>
      <c r="N13" s="152">
        <f>SUMIF('Вспомогательная табл помесячно'!$F$5:$BX$5,'Горизонталь поквартально'!N7,'Вспомогательная табл помесячно'!$F$13:$BX$13)</f>
        <v>8808510.6382978708</v>
      </c>
      <c r="O13" s="152">
        <f>SUMIF('Вспомогательная табл помесячно'!$F$5:$BX$5,'Горизонталь поквартально'!O7,'Вспомогательная табл помесячно'!$F$13:$BX$13)</f>
        <v>8808510.6382978708</v>
      </c>
      <c r="P13" s="152">
        <f>SUMIF('Вспомогательная табл помесячно'!$F$5:$BX$5,'Горизонталь поквартально'!P7,'Вспомогательная табл помесячно'!$F$13:$BX$13)</f>
        <v>8808510.6382978708</v>
      </c>
      <c r="Q13" s="152">
        <f>SUMIF('Вспомогательная табл помесячно'!$F$5:$BX$5,'Горизонталь поквартально'!Q7,'Вспомогательная табл помесячно'!$F$13:$BX$13)</f>
        <v>8808510.6382978708</v>
      </c>
      <c r="R13" s="152">
        <f>SUMIF('Вспомогательная табл помесячно'!$F$5:$BX$5,'Горизонталь поквартально'!R7,'Вспомогательная табл помесячно'!$F$13:$BX$13)</f>
        <v>8808510.6382978708</v>
      </c>
      <c r="S13" s="152">
        <f>SUMIF('Вспомогательная табл помесячно'!$F$5:$BX$5,'Горизонталь поквартально'!S7,'Вспомогательная табл помесячно'!$F$13:$BX$13)</f>
        <v>8808510.6382978708</v>
      </c>
      <c r="T13" s="152">
        <f>SUMIF('Вспомогательная табл помесячно'!$F$5:$BX$5,'Горизонталь поквартально'!T7,'Вспомогательная табл помесячно'!$F$13:$BX$13)</f>
        <v>8808510.6382978708</v>
      </c>
      <c r="U13" s="152">
        <f>SUMIF('Вспомогательная табл помесячно'!$F$5:$BX$5,'Горизонталь поквартально'!U7,'Вспомогательная табл помесячно'!$F$13:$BX$13)</f>
        <v>8808510.6382978708</v>
      </c>
      <c r="V13" s="152">
        <f>SUMIF('Вспомогательная табл помесячно'!$F$5:$BX$5,'Горизонталь поквартально'!V7,'Вспомогательная табл помесячно'!$F$13:$BX$13)</f>
        <v>8808510.6382978708</v>
      </c>
      <c r="W13" s="152">
        <f>SUMIF('Вспомогательная табл помесячно'!$F$5:$BX$5,'Горизонталь поквартально'!W7,'Вспомогательная табл помесячно'!$F$13:$BX$13)</f>
        <v>8808510.6382978708</v>
      </c>
      <c r="X13" s="152">
        <f>SUMIF('Вспомогательная табл помесячно'!$F$5:$BX$5,'Горизонталь поквартально'!X7,'Вспомогательная табл помесячно'!$F$13:$BX$13)</f>
        <v>8808510.6382978708</v>
      </c>
      <c r="Y13" s="152">
        <f>SUMIF('Вспомогательная табл помесячно'!$F$5:$BX$5,'Горизонталь поквартально'!Y7,'Вспомогательная табл помесячно'!$F$13:$BX$13)</f>
        <v>8808510.6382978708</v>
      </c>
      <c r="Z13" s="152">
        <f>SUMIF('Вспомогательная табл помесячно'!$F$5:$BX$5,'Горизонталь поквартально'!Z7,'Вспомогательная табл помесячно'!$F$13:$BX$13)</f>
        <v>8808510.6382978708</v>
      </c>
      <c r="AA13" s="152">
        <f>SUMIF('Вспомогательная табл помесячно'!$F$5:$BX$5,'Горизонталь поквартально'!AA7,'Вспомогательная табл помесячно'!$F$13:$BX$13)</f>
        <v>8808510.6382978708</v>
      </c>
      <c r="AB13" s="152">
        <f>SUMIF('Вспомогательная табл помесячно'!$F$5:$BX$5,'Горизонталь поквартально'!AB7,'Вспомогательная табл помесячно'!$F$13:$BX$13)</f>
        <v>0</v>
      </c>
      <c r="AC13" s="152">
        <f>SUMIF('Вспомогательная табл помесячно'!$F$5:$BX$5,'Горизонталь поквартально'!AC7,'Вспомогательная табл помесячно'!$F$13:$BX$13)</f>
        <v>0</v>
      </c>
      <c r="AD13" s="7">
        <f>SUMIF('Вспомогательная табл помесячно'!$F$5:$BX$5,'Горизонталь поквартально'!AD7,'Вспомогательная табл помесячно'!$F$13:$BX$13)</f>
        <v>0</v>
      </c>
      <c r="AE13" s="7">
        <f>SUMIF('Вспомогательная табл помесячно'!$F$5:$BX$5,'Горизонталь поквартально'!AE7,'Вспомогательная табл помесячно'!$F$13:$BX$13)</f>
        <v>0</v>
      </c>
      <c r="AF13" s="7">
        <f>SUMIF('Вспомогательная табл помесячно'!$F$5:$BX$5,'Горизонталь поквартально'!AF7,'Вспомогательная табл помесячно'!$F$13:$BX$13)</f>
        <v>0</v>
      </c>
      <c r="AG13" s="7">
        <f>SUMIF('Вспомогательная табл помесячно'!$F$5:$BX$5,'Горизонталь поквартально'!AG7,'Вспомогательная табл помесячно'!$F$13:$BX$13)</f>
        <v>0</v>
      </c>
      <c r="AH13" s="7">
        <f>SUMIF('Вспомогательная табл помесячно'!$F$5:$BX$5,'Горизонталь поквартально'!AH7,'Вспомогательная табл помесячно'!$F$13:$BX$13)</f>
        <v>0</v>
      </c>
      <c r="AI13" s="7">
        <f>SUMIF('Вспомогательная табл помесячно'!$F$5:$BX$5,'Горизонталь поквартально'!AI7,'Вспомогательная табл помесячно'!$F$13:$BX$13)</f>
        <v>0</v>
      </c>
      <c r="AJ13" s="7">
        <f>SUMIF('Вспомогательная табл помесячно'!$F$5:$BX$5,'Горизонталь поквартально'!AJ7,'Вспомогательная табл помесячно'!$F$13:$BX$13)</f>
        <v>0</v>
      </c>
      <c r="AK13" s="7">
        <f>SUMIF('Вспомогательная табл помесячно'!$F$5:$BX$5,'Горизонталь поквартально'!AK7,'Вспомогательная табл помесячно'!$F$13:$BX$13)</f>
        <v>0</v>
      </c>
      <c r="AL13" s="7">
        <f>SUMIF('Вспомогательная табл помесячно'!$F$5:$BX$5,'Горизонталь поквартально'!AL7,'Вспомогательная табл помесячно'!$F$13:$BX$13)</f>
        <v>0</v>
      </c>
      <c r="AM13" s="7">
        <f>SUMIF('Вспомогательная табл помесячно'!$F$5:$BX$5,'Горизонталь поквартально'!AM7,'Вспомогательная табл помесячно'!$F$13:$BX$13)</f>
        <v>0</v>
      </c>
      <c r="AN13" s="7">
        <f>SUMIF('Вспомогательная табл помесячно'!$F$5:$BX$5,'Горизонталь поквартально'!AN7,'Вспомогательная табл помесячно'!$F$13:$BX$13)</f>
        <v>0</v>
      </c>
      <c r="AO13" s="7">
        <f>SUMIF('Вспомогательная табл помесячно'!$F$5:$BX$5,'Горизонталь поквартально'!AO7,'Вспомогательная табл помесячно'!$F$13:$BX$13)</f>
        <v>0</v>
      </c>
      <c r="AP13" s="7">
        <f>SUMIF('Вспомогательная табл помесячно'!$F$5:$BX$5,'Горизонталь поквартально'!AP7,'Вспомогательная табл помесячно'!$F$13:$BX$13)</f>
        <v>0</v>
      </c>
      <c r="AQ13" s="7">
        <f>SUMIF('Вспомогательная табл помесячно'!$F$5:$BX$5,'Горизонталь поквартально'!AQ7,'Вспомогательная табл помесячно'!$F$13:$BX$13)</f>
        <v>0</v>
      </c>
      <c r="AR13" s="7">
        <f>SUMIF('Вспомогательная табл помесячно'!$F$5:$BX$5,'Горизонталь поквартально'!AR7,'Вспомогательная табл помесячно'!$F$13:$BX$13)</f>
        <v>0</v>
      </c>
      <c r="AS13" s="7">
        <f>SUMIF('Вспомогательная табл помесячно'!$F$5:$BX$5,'Горизонталь поквартально'!AS7,'Вспомогательная табл помесячно'!$F$13:$BX$13)</f>
        <v>0</v>
      </c>
      <c r="AT13" s="7">
        <f>SUMIF('Вспомогательная табл помесячно'!$F$5:$BX$5,'Горизонталь поквартально'!AT7,'Вспомогательная табл помесячно'!$F$13:$BX$13)</f>
        <v>0</v>
      </c>
      <c r="AU13" s="7">
        <f>SUMIF('Вспомогательная табл помесячно'!$F$5:$BX$5,'Горизонталь поквартально'!AU7,'Вспомогательная табл помесячно'!$F$13:$BX$13)</f>
        <v>0</v>
      </c>
      <c r="AV13" s="7">
        <f>SUMIF('Вспомогательная табл помесячно'!$F$5:$BX$5,'Горизонталь поквартально'!AV7,'Вспомогательная табл помесячно'!$F$13:$BX$13)</f>
        <v>0</v>
      </c>
      <c r="AW13" s="7">
        <f>SUMIF('Вспомогательная табл помесячно'!$F$5:$BX$5,'Горизонталь поквартально'!AW7,'Вспомогательная табл помесячно'!$F$13:$BX$13)</f>
        <v>0</v>
      </c>
      <c r="AX13" s="7">
        <f>SUMIF('Вспомогательная табл помесячно'!$F$5:$BX$5,'Горизонталь поквартально'!AX7,'Вспомогательная табл помесячно'!$F$13:$BX$13)</f>
        <v>0</v>
      </c>
      <c r="AY13" s="7">
        <f>SUMIF('Вспомогательная табл помесячно'!$F$5:$BX$5,'Горизонталь поквартально'!AY7,'Вспомогательная табл помесячно'!$F$13:$BX$13)</f>
        <v>0</v>
      </c>
      <c r="AZ13" s="7">
        <f>SUMIF('Вспомогательная табл помесячно'!$F$5:$BX$5,'Горизонталь поквартально'!AZ7,'Вспомогательная табл помесячно'!$F$13:$BX$13)</f>
        <v>0</v>
      </c>
      <c r="BA13" s="7">
        <f>SUMIF('Вспомогательная табл помесячно'!$F$5:$BX$5,'Горизонталь поквартально'!BA7,'Вспомогательная табл помесячно'!$F$13:$BX$13)</f>
        <v>0</v>
      </c>
      <c r="BB13" s="7">
        <f>SUMIF('Вспомогательная табл помесячно'!$F$5:$BX$5,'Горизонталь поквартально'!BB7,'Вспомогательная табл помесячно'!$F$13:$BX$13)</f>
        <v>0</v>
      </c>
      <c r="BC13" s="7">
        <f>SUMIF('Вспомогательная табл помесячно'!$F$5:$BX$5,'Горизонталь поквартально'!BC7,'Вспомогательная табл помесячно'!$F$13:$BX$13)</f>
        <v>0</v>
      </c>
      <c r="BD13" s="7">
        <f>SUMIF('Вспомогательная табл помесячно'!$F$5:$BX$5,'Горизонталь поквартально'!BD7,'Вспомогательная табл помесячно'!$F$13:$BX$13)</f>
        <v>0</v>
      </c>
      <c r="BE13" s="7">
        <f>SUMIF('Вспомогательная табл помесячно'!$F$5:$BX$5,'Горизонталь поквартально'!BE7,'Вспомогательная табл помесячно'!$F$13:$BX$13)</f>
        <v>0</v>
      </c>
      <c r="BF13" s="7">
        <f>SUMIF('Вспомогательная табл помесячно'!$F$5:$BX$5,'Горизонталь поквартально'!BF7,'Вспомогательная табл помесячно'!$F$13:$BX$13)</f>
        <v>0</v>
      </c>
      <c r="BG13" s="7">
        <f>SUMIF('Вспомогательная табл помесячно'!$F$5:$BX$5,'Горизонталь поквартально'!BG7,'Вспомогательная табл помесячно'!$F$13:$BX$13)</f>
        <v>0</v>
      </c>
      <c r="BH13" s="7">
        <f>SUMIF('Вспомогательная табл помесячно'!$F$5:$BX$5,'Горизонталь поквартально'!BH7,'Вспомогательная табл помесячно'!$F$13:$BX$13)</f>
        <v>0</v>
      </c>
      <c r="BI13" s="7">
        <f>SUMIF('Вспомогательная табл помесячно'!$F$5:$BX$5,'Горизонталь поквартально'!BI7,'Вспомогательная табл помесячно'!$F$13:$BX$13)</f>
        <v>0</v>
      </c>
      <c r="BJ13" s="7">
        <f>SUMIF('Вспомогательная табл помесячно'!$F$5:$BX$5,'Горизонталь поквартально'!BJ7,'Вспомогательная табл помесячно'!$F$13:$BX$13)</f>
        <v>0</v>
      </c>
      <c r="BK13" s="7">
        <f>SUMIF('Вспомогательная табл помесячно'!$F$5:$BX$5,'Горизонталь поквартально'!BK7,'Вспомогательная табл помесячно'!$F$13:$BX$13)</f>
        <v>0</v>
      </c>
      <c r="BL13" s="7">
        <f>SUMIF('Вспомогательная табл помесячно'!$F$5:$BX$5,'Горизонталь поквартально'!BL7,'Вспомогательная табл помесячно'!$F$13:$BX$13)</f>
        <v>0</v>
      </c>
      <c r="BM13" s="7">
        <f>SUMIF('Вспомогательная табл помесячно'!$F$5:$BX$5,'Горизонталь поквартально'!BM7,'Вспомогательная табл помесячно'!$F$13:$BX$13)</f>
        <v>0</v>
      </c>
      <c r="BN13" s="7">
        <f>SUMIF('Вспомогательная табл помесячно'!$F$5:$BX$5,'Горизонталь поквартально'!BN7,'Вспомогательная табл помесячно'!$F$13:$BX$13)</f>
        <v>0</v>
      </c>
      <c r="BO13" s="7">
        <f>SUMIF('Вспомогательная табл помесячно'!$F$5:$BX$5,'Горизонталь поквартально'!BO7,'Вспомогательная табл помесячно'!$F$13:$BX$13)</f>
        <v>0</v>
      </c>
      <c r="BP13" s="7">
        <f>SUMIF('Вспомогательная табл помесячно'!$F$5:$BX$5,'Горизонталь поквартально'!BP7,'Вспомогательная табл помесячно'!$F$13:$BX$13)</f>
        <v>0</v>
      </c>
      <c r="BQ13" s="7">
        <f>SUMIF('Вспомогательная табл помесячно'!$F$5:$BX$5,'Горизонталь поквартально'!BQ7,'Вспомогательная табл помесячно'!$F$13:$BX$13)</f>
        <v>0</v>
      </c>
      <c r="BR13" s="7">
        <f>SUMIF('Вспомогательная табл помесячно'!$F$5:$BX$5,'Горизонталь поквартально'!BR7,'Вспомогательная табл помесячно'!$F$13:$BX$13)</f>
        <v>0</v>
      </c>
      <c r="BS13" s="7">
        <f>SUMIF('Вспомогательная табл помесячно'!$F$5:$BX$5,'Горизонталь поквартально'!BS7,'Вспомогательная табл помесячно'!$F$13:$BX$13)</f>
        <v>0</v>
      </c>
      <c r="BT13" s="7">
        <f>SUMIF('Вспомогательная табл помесячно'!$F$5:$BX$5,'Горизонталь поквартально'!BT7,'Вспомогательная табл помесячно'!$F$13:$BX$13)</f>
        <v>0</v>
      </c>
      <c r="BU13" s="7">
        <f>SUMIF('Вспомогательная табл помесячно'!$F$5:$BX$5,'Горизонталь поквартально'!BU7,'Вспомогательная табл помесячно'!$F$13:$BX$13)</f>
        <v>0</v>
      </c>
      <c r="BV13" s="7">
        <f>SUMIF('Вспомогательная табл помесячно'!$F$5:$BX$5,'Горизонталь поквартально'!BV7,'Вспомогательная табл помесячно'!$F$13:$BX$13)</f>
        <v>0</v>
      </c>
      <c r="BW13" s="81">
        <f>SUMIF('Вспомогательная табл помесячно'!$F$5:$BX$5,'Горизонталь поквартально'!BW7,'Вспомогательная табл помесячно'!$F$13:$BX$13)</f>
        <v>0</v>
      </c>
    </row>
    <row r="14" spans="1:75" collapsed="1" x14ac:dyDescent="0.3">
      <c r="A14" s="92">
        <f t="shared" si="0"/>
        <v>206666666.66666669</v>
      </c>
      <c r="B14" s="93" t="b">
        <f t="shared" si="1"/>
        <v>1</v>
      </c>
      <c r="C14" s="15" t="s">
        <v>78</v>
      </c>
      <c r="D14" s="103" t="s">
        <v>6</v>
      </c>
      <c r="E14" s="16">
        <f t="shared" ref="E14:E15" si="7">SUM(F14:BW14)</f>
        <v>206666666.66666669</v>
      </c>
      <c r="F14" s="7">
        <f>SUMIF('Вспомогательная табл помесячно'!$F$5:$BX$5,'Горизонталь поквартально'!F7,'Вспомогательная табл помесячно'!$F$14:$BX$14)</f>
        <v>103333333.33333334</v>
      </c>
      <c r="G14" s="7">
        <f>SUMIF('Вспомогательная табл помесячно'!$F$5:$BX$5,'Горизонталь поквартально'!G7,'Вспомогательная табл помесячно'!$F$14:$BX$14)</f>
        <v>103333333.33333334</v>
      </c>
      <c r="H14" s="7">
        <f>SUMIF('Вспомогательная табл помесячно'!$F$5:$BX$5,'Горизонталь поквартально'!H7,'Вспомогательная табл помесячно'!$F$14:$BX$14)</f>
        <v>0</v>
      </c>
      <c r="I14" s="7">
        <f>SUMIF('Вспомогательная табл помесячно'!$F$5:$BX$5,'Горизонталь поквартально'!I7,'Вспомогательная табл помесячно'!$F$14:$BX$14)</f>
        <v>0</v>
      </c>
      <c r="J14" s="7">
        <f>SUMIF('Вспомогательная табл помесячно'!$F$5:$BX$5,'Горизонталь поквартально'!J7,'Вспомогательная табл помесячно'!$F$14:$BX$14)</f>
        <v>0</v>
      </c>
      <c r="K14" s="7">
        <f>SUMIF('Вспомогательная табл помесячно'!$F$5:$BX$5,'Горизонталь поквартально'!K7,'Вспомогательная табл помесячно'!$F$14:$BX$14)</f>
        <v>0</v>
      </c>
      <c r="L14" s="7">
        <f>SUMIF('Вспомогательная табл помесячно'!$F$5:$BX$5,'Горизонталь поквартально'!L7,'Вспомогательная табл помесячно'!$F$14:$BX$14)</f>
        <v>0</v>
      </c>
      <c r="M14" s="7">
        <f>SUMIF('Вспомогательная табл помесячно'!$F$5:$BX$5,'Горизонталь поквартально'!M7,'Вспомогательная табл помесячно'!$F$14:$BX$14)</f>
        <v>0</v>
      </c>
      <c r="N14" s="7">
        <f>SUMIF('Вспомогательная табл помесячно'!$F$5:$BX$5,'Горизонталь поквартально'!N7,'Вспомогательная табл помесячно'!$F$14:$BX$14)</f>
        <v>0</v>
      </c>
      <c r="O14" s="7">
        <f>SUMIF('Вспомогательная табл помесячно'!$F$5:$BX$5,'Горизонталь поквартально'!O7,'Вспомогательная табл помесячно'!$F$14:$BX$14)</f>
        <v>0</v>
      </c>
      <c r="P14" s="7">
        <f>SUMIF('Вспомогательная табл помесячно'!$F$5:$BX$5,'Горизонталь поквартально'!P7,'Вспомогательная табл помесячно'!$F$14:$BX$14)</f>
        <v>0</v>
      </c>
      <c r="Q14" s="7">
        <f>SUMIF('Вспомогательная табл помесячно'!$F$5:$BX$5,'Горизонталь поквартально'!Q7,'Вспомогательная табл помесячно'!$F$14:$BX$14)</f>
        <v>0</v>
      </c>
      <c r="R14" s="7">
        <f>SUMIF('Вспомогательная табл помесячно'!$F$5:$BX$5,'Горизонталь поквартально'!R7,'Вспомогательная табл помесячно'!$F$14:$BX$14)</f>
        <v>0</v>
      </c>
      <c r="S14" s="7">
        <f>SUMIF('Вспомогательная табл помесячно'!$F$5:$BX$5,'Горизонталь поквартально'!S7,'Вспомогательная табл помесячно'!$F$14:$BX$14)</f>
        <v>0</v>
      </c>
      <c r="T14" s="7">
        <f>SUMIF('Вспомогательная табл помесячно'!$F$5:$BX$5,'Горизонталь поквартально'!T7,'Вспомогательная табл помесячно'!$F$14:$BX$14)</f>
        <v>0</v>
      </c>
      <c r="U14" s="7">
        <f>SUMIF('Вспомогательная табл помесячно'!$F$5:$BX$5,'Горизонталь поквартально'!U7,'Вспомогательная табл помесячно'!$F$14:$BX$14)</f>
        <v>0</v>
      </c>
      <c r="V14" s="7">
        <f>SUMIF('Вспомогательная табл помесячно'!$F$5:$BX$5,'Горизонталь поквартально'!V7,'Вспомогательная табл помесячно'!$F$14:$BX$14)</f>
        <v>0</v>
      </c>
      <c r="W14" s="7">
        <f>SUMIF('Вспомогательная табл помесячно'!$F$5:$BX$5,'Горизонталь поквартально'!W7,'Вспомогательная табл помесячно'!$F$14:$BX$14)</f>
        <v>0</v>
      </c>
      <c r="X14" s="7">
        <f>SUMIF('Вспомогательная табл помесячно'!$F$5:$BX$5,'Горизонталь поквартально'!X7,'Вспомогательная табл помесячно'!$F$14:$BX$14)</f>
        <v>0</v>
      </c>
      <c r="Y14" s="7">
        <f>SUMIF('Вспомогательная табл помесячно'!$F$5:$BX$5,'Горизонталь поквартально'!Y7,'Вспомогательная табл помесячно'!$F$14:$BX$14)</f>
        <v>0</v>
      </c>
      <c r="Z14" s="7">
        <f>SUMIF('Вспомогательная табл помесячно'!$F$5:$BX$5,'Горизонталь поквартально'!Z7,'Вспомогательная табл помесячно'!$F$14:$BX$14)</f>
        <v>0</v>
      </c>
      <c r="AA14" s="7">
        <f>SUMIF('Вспомогательная табл помесячно'!$F$5:$BX$5,'Горизонталь поквартально'!AA7,'Вспомогательная табл помесячно'!$F$14:$BX$14)</f>
        <v>0</v>
      </c>
      <c r="AB14" s="7">
        <f>SUMIF('Вспомогательная табл помесячно'!$F$5:$BX$5,'Горизонталь поквартально'!AB7,'Вспомогательная табл помесячно'!$F$14:$BX$14)</f>
        <v>0</v>
      </c>
      <c r="AC14" s="7">
        <f>SUMIF('Вспомогательная табл помесячно'!$F$5:$BX$5,'Горизонталь поквартально'!AC7,'Вспомогательная табл помесячно'!$F$14:$BX$14)</f>
        <v>0</v>
      </c>
      <c r="AD14" s="7">
        <f>SUMIF('Вспомогательная табл помесячно'!$F$5:$BX$5,'Горизонталь поквартально'!AD7,'Вспомогательная табл помесячно'!$F$14:$BX$14)</f>
        <v>0</v>
      </c>
      <c r="AE14" s="7">
        <f>SUMIF('Вспомогательная табл помесячно'!$F$5:$BX$5,'Горизонталь поквартально'!AE7,'Вспомогательная табл помесячно'!$F$14:$BX$14)</f>
        <v>0</v>
      </c>
      <c r="AF14" s="7">
        <f>SUMIF('Вспомогательная табл помесячно'!$F$5:$BX$5,'Горизонталь поквартально'!AF7,'Вспомогательная табл помесячно'!$F$14:$BX$14)</f>
        <v>0</v>
      </c>
      <c r="AG14" s="7">
        <f>SUMIF('Вспомогательная табл помесячно'!$F$5:$BX$5,'Горизонталь поквартально'!AG7,'Вспомогательная табл помесячно'!$F$14:$BX$14)</f>
        <v>0</v>
      </c>
      <c r="AH14" s="7">
        <f>SUMIF('Вспомогательная табл помесячно'!$F$5:$BX$5,'Горизонталь поквартально'!AH7,'Вспомогательная табл помесячно'!$F$14:$BX$14)</f>
        <v>0</v>
      </c>
      <c r="AI14" s="7">
        <f>SUMIF('Вспомогательная табл помесячно'!$F$5:$BX$5,'Горизонталь поквартально'!AI7,'Вспомогательная табл помесячно'!$F$14:$BX$14)</f>
        <v>0</v>
      </c>
      <c r="AJ14" s="7">
        <f>SUMIF('Вспомогательная табл помесячно'!$F$5:$BX$5,'Горизонталь поквартально'!AJ7,'Вспомогательная табл помесячно'!$F$14:$BX$14)</f>
        <v>0</v>
      </c>
      <c r="AK14" s="7">
        <f>SUMIF('Вспомогательная табл помесячно'!$F$5:$BX$5,'Горизонталь поквартально'!AK7,'Вспомогательная табл помесячно'!$F$14:$BX$14)</f>
        <v>0</v>
      </c>
      <c r="AL14" s="7">
        <f>SUMIF('Вспомогательная табл помесячно'!$F$5:$BX$5,'Горизонталь поквартально'!AL7,'Вспомогательная табл помесячно'!$F$14:$BX$14)</f>
        <v>0</v>
      </c>
      <c r="AM14" s="7">
        <f>SUMIF('Вспомогательная табл помесячно'!$F$5:$BX$5,'Горизонталь поквартально'!AM7,'Вспомогательная табл помесячно'!$F$14:$BX$14)</f>
        <v>0</v>
      </c>
      <c r="AN14" s="7">
        <f>SUMIF('Вспомогательная табл помесячно'!$F$5:$BX$5,'Горизонталь поквартально'!AN7,'Вспомогательная табл помесячно'!$F$14:$BX$14)</f>
        <v>0</v>
      </c>
      <c r="AO14" s="7">
        <f>SUMIF('Вспомогательная табл помесячно'!$F$5:$BX$5,'Горизонталь поквартально'!AO7,'Вспомогательная табл помесячно'!$F$14:$BX$14)</f>
        <v>0</v>
      </c>
      <c r="AP14" s="7">
        <f>SUMIF('Вспомогательная табл помесячно'!$F$5:$BX$5,'Горизонталь поквартально'!AP7,'Вспомогательная табл помесячно'!$F$14:$BX$14)</f>
        <v>0</v>
      </c>
      <c r="AQ14" s="7">
        <f>SUMIF('Вспомогательная табл помесячно'!$F$5:$BX$5,'Горизонталь поквартально'!AQ7,'Вспомогательная табл помесячно'!$F$14:$BX$14)</f>
        <v>0</v>
      </c>
      <c r="AR14" s="7">
        <f>SUMIF('Вспомогательная табл помесячно'!$F$5:$BX$5,'Горизонталь поквартально'!AR7,'Вспомогательная табл помесячно'!$F$14:$BX$14)</f>
        <v>0</v>
      </c>
      <c r="AS14" s="7">
        <f>SUMIF('Вспомогательная табл помесячно'!$F$5:$BX$5,'Горизонталь поквартально'!AS7,'Вспомогательная табл помесячно'!$F$14:$BX$14)</f>
        <v>0</v>
      </c>
      <c r="AT14" s="7">
        <f>SUMIF('Вспомогательная табл помесячно'!$F$5:$BX$5,'Горизонталь поквартально'!AT7,'Вспомогательная табл помесячно'!$F$14:$BX$14)</f>
        <v>0</v>
      </c>
      <c r="AU14" s="7">
        <f>SUMIF('Вспомогательная табл помесячно'!$F$5:$BX$5,'Горизонталь поквартально'!AU7,'Вспомогательная табл помесячно'!$F$14:$BX$14)</f>
        <v>0</v>
      </c>
      <c r="AV14" s="7">
        <f>SUMIF('Вспомогательная табл помесячно'!$F$5:$BX$5,'Горизонталь поквартально'!AV7,'Вспомогательная табл помесячно'!$F$14:$BX$14)</f>
        <v>0</v>
      </c>
      <c r="AW14" s="7">
        <f>SUMIF('Вспомогательная табл помесячно'!$F$5:$BX$5,'Горизонталь поквартально'!AW7,'Вспомогательная табл помесячно'!$F$14:$BX$14)</f>
        <v>0</v>
      </c>
      <c r="AX14" s="7">
        <f>SUMIF('Вспомогательная табл помесячно'!$F$5:$BX$5,'Горизонталь поквартально'!AX7,'Вспомогательная табл помесячно'!$F$14:$BX$14)</f>
        <v>0</v>
      </c>
      <c r="AY14" s="7">
        <f>SUMIF('Вспомогательная табл помесячно'!$F$5:$BX$5,'Горизонталь поквартально'!AY7,'Вспомогательная табл помесячно'!$F$14:$BX$14)</f>
        <v>0</v>
      </c>
      <c r="AZ14" s="7">
        <f>SUMIF('Вспомогательная табл помесячно'!$F$5:$BX$5,'Горизонталь поквартально'!AZ7,'Вспомогательная табл помесячно'!$F$14:$BX$14)</f>
        <v>0</v>
      </c>
      <c r="BA14" s="7">
        <f>SUMIF('Вспомогательная табл помесячно'!$F$5:$BX$5,'Горизонталь поквартально'!BA7,'Вспомогательная табл помесячно'!$F$14:$BX$14)</f>
        <v>0</v>
      </c>
      <c r="BB14" s="7">
        <f>SUMIF('Вспомогательная табл помесячно'!$F$5:$BX$5,'Горизонталь поквартально'!BB7,'Вспомогательная табл помесячно'!$F$14:$BX$14)</f>
        <v>0</v>
      </c>
      <c r="BC14" s="7">
        <f>SUMIF('Вспомогательная табл помесячно'!$F$5:$BX$5,'Горизонталь поквартально'!BC7,'Вспомогательная табл помесячно'!$F$14:$BX$14)</f>
        <v>0</v>
      </c>
      <c r="BD14" s="7">
        <f>SUMIF('Вспомогательная табл помесячно'!$F$5:$BX$5,'Горизонталь поквартально'!BD7,'Вспомогательная табл помесячно'!$F$14:$BX$14)</f>
        <v>0</v>
      </c>
      <c r="BE14" s="7">
        <f>SUMIF('Вспомогательная табл помесячно'!$F$5:$BX$5,'Горизонталь поквартально'!BE7,'Вспомогательная табл помесячно'!$F$14:$BX$14)</f>
        <v>0</v>
      </c>
      <c r="BF14" s="7">
        <f>SUMIF('Вспомогательная табл помесячно'!$F$5:$BX$5,'Горизонталь поквартально'!BF7,'Вспомогательная табл помесячно'!$F$14:$BX$14)</f>
        <v>0</v>
      </c>
      <c r="BG14" s="7">
        <f>SUMIF('Вспомогательная табл помесячно'!$F$5:$BX$5,'Горизонталь поквартально'!BG7,'Вспомогательная табл помесячно'!$F$14:$BX$14)</f>
        <v>0</v>
      </c>
      <c r="BH14" s="7">
        <f>SUMIF('Вспомогательная табл помесячно'!$F$5:$BX$5,'Горизонталь поквартально'!BH7,'Вспомогательная табл помесячно'!$F$14:$BX$14)</f>
        <v>0</v>
      </c>
      <c r="BI14" s="7">
        <f>SUMIF('Вспомогательная табл помесячно'!$F$5:$BX$5,'Горизонталь поквартально'!BI7,'Вспомогательная табл помесячно'!$F$14:$BX$14)</f>
        <v>0</v>
      </c>
      <c r="BJ14" s="7">
        <f>SUMIF('Вспомогательная табл помесячно'!$F$5:$BX$5,'Горизонталь поквартально'!BJ7,'Вспомогательная табл помесячно'!$F$14:$BX$14)</f>
        <v>0</v>
      </c>
      <c r="BK14" s="7">
        <f>SUMIF('Вспомогательная табл помесячно'!$F$5:$BX$5,'Горизонталь поквартально'!BK7,'Вспомогательная табл помесячно'!$F$14:$BX$14)</f>
        <v>0</v>
      </c>
      <c r="BL14" s="7">
        <f>SUMIF('Вспомогательная табл помесячно'!$F$5:$BX$5,'Горизонталь поквартально'!BL7,'Вспомогательная табл помесячно'!$F$14:$BX$14)</f>
        <v>0</v>
      </c>
      <c r="BM14" s="7">
        <f>SUMIF('Вспомогательная табл помесячно'!$F$5:$BX$5,'Горизонталь поквартально'!BM7,'Вспомогательная табл помесячно'!$F$14:$BX$14)</f>
        <v>0</v>
      </c>
      <c r="BN14" s="7">
        <f>SUMIF('Вспомогательная табл помесячно'!$F$5:$BX$5,'Горизонталь поквартально'!BN7,'Вспомогательная табл помесячно'!$F$14:$BX$14)</f>
        <v>0</v>
      </c>
      <c r="BO14" s="7">
        <f>SUMIF('Вспомогательная табл помесячно'!$F$5:$BX$5,'Горизонталь поквартально'!BO7,'Вспомогательная табл помесячно'!$F$14:$BX$14)</f>
        <v>0</v>
      </c>
      <c r="BP14" s="7">
        <f>SUMIF('Вспомогательная табл помесячно'!$F$5:$BX$5,'Горизонталь поквартально'!BP7,'Вспомогательная табл помесячно'!$F$14:$BX$14)</f>
        <v>0</v>
      </c>
      <c r="BQ14" s="7">
        <f>SUMIF('Вспомогательная табл помесячно'!$F$5:$BX$5,'Горизонталь поквартально'!BQ7,'Вспомогательная табл помесячно'!$F$14:$BX$14)</f>
        <v>0</v>
      </c>
      <c r="BR14" s="7">
        <f>SUMIF('Вспомогательная табл помесячно'!$F$5:$BX$5,'Горизонталь поквартально'!BR7,'Вспомогательная табл помесячно'!$F$14:$BX$14)</f>
        <v>0</v>
      </c>
      <c r="BS14" s="7">
        <f>SUMIF('Вспомогательная табл помесячно'!$F$5:$BX$5,'Горизонталь поквартально'!BS7,'Вспомогательная табл помесячно'!$F$14:$BX$14)</f>
        <v>0</v>
      </c>
      <c r="BT14" s="7">
        <f>SUMIF('Вспомогательная табл помесячно'!$F$5:$BX$5,'Горизонталь поквартально'!BT7,'Вспомогательная табл помесячно'!$F$14:$BX$14)</f>
        <v>0</v>
      </c>
      <c r="BU14" s="7">
        <f>SUMIF('Вспомогательная табл помесячно'!$F$5:$BX$5,'Горизонталь поквартально'!BU7,'Вспомогательная табл помесячно'!$F$14:$BX$14)</f>
        <v>0</v>
      </c>
      <c r="BV14" s="7">
        <f>SUMIF('Вспомогательная табл помесячно'!$F$5:$BX$5,'Горизонталь поквартально'!BV7,'Вспомогательная табл помесячно'!$F$14:$BX$14)</f>
        <v>0</v>
      </c>
      <c r="BW14" s="81">
        <f>SUMIF('Вспомогательная табл помесячно'!$F$5:$BX$5,'Горизонталь поквартально'!BW7,'Вспомогательная табл помесячно'!$F$14:$BX$14)</f>
        <v>0</v>
      </c>
    </row>
    <row r="15" spans="1:75" x14ac:dyDescent="0.3">
      <c r="A15" s="92">
        <f t="shared" si="0"/>
        <v>0</v>
      </c>
      <c r="B15" s="93" t="b">
        <f t="shared" si="1"/>
        <v>1</v>
      </c>
      <c r="C15" s="15" t="s">
        <v>12</v>
      </c>
      <c r="D15" s="103" t="s">
        <v>6</v>
      </c>
      <c r="E15" s="16">
        <f t="shared" si="7"/>
        <v>0</v>
      </c>
      <c r="F15" s="7">
        <f>SUMIF('Вспомогательная табл помесячно'!$F$5:$BX$5,'Горизонталь поквартально'!F7,'Вспомогательная табл помесячно'!$F$15:$BX$15)</f>
        <v>0</v>
      </c>
      <c r="G15" s="7">
        <f>SUMIF('Вспомогательная табл помесячно'!$F$5:$BX$5,'Горизонталь поквартально'!G7,'Вспомогательная табл помесячно'!$F$15:$BX$15)</f>
        <v>0</v>
      </c>
      <c r="H15" s="7">
        <f>SUMIF('Вспомогательная табл помесячно'!$F$5:$BX$5,'Горизонталь поквартально'!H7,'Вспомогательная табл помесячно'!$F$15:$BX$15)</f>
        <v>0</v>
      </c>
      <c r="I15" s="7">
        <f>SUMIF('Вспомогательная табл помесячно'!$F$5:$BX$5,'Горизонталь поквартально'!I7,'Вспомогательная табл помесячно'!$F$15:$BX$15)</f>
        <v>0</v>
      </c>
      <c r="J15" s="7">
        <f>SUMIF('Вспомогательная табл помесячно'!$F$5:$BX$5,'Горизонталь поквартально'!J7,'Вспомогательная табл помесячно'!$F$15:$BX$15)</f>
        <v>0</v>
      </c>
      <c r="K15" s="7">
        <f>SUMIF('Вспомогательная табл помесячно'!$F$5:$BX$5,'Горизонталь поквартально'!K7,'Вспомогательная табл помесячно'!$F$15:$BX$15)</f>
        <v>0</v>
      </c>
      <c r="L15" s="7">
        <f>SUMIF('Вспомогательная табл помесячно'!$F$5:$BX$5,'Горизонталь поквартально'!L7,'Вспомогательная табл помесячно'!$F$15:$BX$15)</f>
        <v>0</v>
      </c>
      <c r="M15" s="7">
        <f>SUMIF('Вспомогательная табл помесячно'!$F$5:$BX$5,'Горизонталь поквартально'!M7,'Вспомогательная табл помесячно'!$F$15:$BX$15)</f>
        <v>0</v>
      </c>
      <c r="N15" s="7">
        <f>SUMIF('Вспомогательная табл помесячно'!$F$5:$BX$5,'Горизонталь поквартально'!N7,'Вспомогательная табл помесячно'!$F$15:$BX$15)</f>
        <v>0</v>
      </c>
      <c r="O15" s="7">
        <f>SUMIF('Вспомогательная табл помесячно'!$F$5:$BX$5,'Горизонталь поквартально'!O7,'Вспомогательная табл помесячно'!$F$15:$BX$15)</f>
        <v>0</v>
      </c>
      <c r="P15" s="7">
        <f>SUMIF('Вспомогательная табл помесячно'!$F$5:$BX$5,'Горизонталь поквартально'!P7,'Вспомогательная табл помесячно'!$F$15:$BX$15)</f>
        <v>0</v>
      </c>
      <c r="Q15" s="7">
        <f>SUMIF('Вспомогательная табл помесячно'!$F$5:$BX$5,'Горизонталь поквартально'!Q7,'Вспомогательная табл помесячно'!$F$15:$BX$15)</f>
        <v>0</v>
      </c>
      <c r="R15" s="7">
        <f>SUMIF('Вспомогательная табл помесячно'!$F$5:$BX$5,'Горизонталь поквартально'!R7,'Вспомогательная табл помесячно'!$F$15:$BX$15)</f>
        <v>0</v>
      </c>
      <c r="S15" s="7">
        <f>SUMIF('Вспомогательная табл помесячно'!$F$5:$BX$5,'Горизонталь поквартально'!S7,'Вспомогательная табл помесячно'!$F$15:$BX$15)</f>
        <v>0</v>
      </c>
      <c r="T15" s="7">
        <f>SUMIF('Вспомогательная табл помесячно'!$F$5:$BX$5,'Горизонталь поквартально'!T7,'Вспомогательная табл помесячно'!$F$15:$BX$15)</f>
        <v>0</v>
      </c>
      <c r="U15" s="7">
        <f>SUMIF('Вспомогательная табл помесячно'!$F$5:$BX$5,'Горизонталь поквартально'!U7,'Вспомогательная табл помесячно'!$F$15:$BX$15)</f>
        <v>0</v>
      </c>
      <c r="V15" s="7">
        <f>SUMIF('Вспомогательная табл помесячно'!$F$5:$BX$5,'Горизонталь поквартально'!V7,'Вспомогательная табл помесячно'!$F$15:$BX$15)</f>
        <v>0</v>
      </c>
      <c r="W15" s="7">
        <f>SUMIF('Вспомогательная табл помесячно'!$F$5:$BX$5,'Горизонталь поквартально'!W7,'Вспомогательная табл помесячно'!$F$15:$BX$15)</f>
        <v>0</v>
      </c>
      <c r="X15" s="7">
        <f>SUMIF('Вспомогательная табл помесячно'!$F$5:$BX$5,'Горизонталь поквартально'!X7,'Вспомогательная табл помесячно'!$F$15:$BX$15)</f>
        <v>0</v>
      </c>
      <c r="Y15" s="7">
        <f>SUMIF('Вспомогательная табл помесячно'!$F$5:$BX$5,'Горизонталь поквартально'!Y7,'Вспомогательная табл помесячно'!$F$15:$BX$15)</f>
        <v>0</v>
      </c>
      <c r="Z15" s="7">
        <f>SUMIF('Вспомогательная табл помесячно'!$F$5:$BX$5,'Горизонталь поквартально'!Z7,'Вспомогательная табл помесячно'!$F$15:$BX$15)</f>
        <v>0</v>
      </c>
      <c r="AA15" s="7">
        <f>SUMIF('Вспомогательная табл помесячно'!$F$5:$BX$5,'Горизонталь поквартально'!AA7,'Вспомогательная табл помесячно'!$F$15:$BX$15)</f>
        <v>0</v>
      </c>
      <c r="AB15" s="7">
        <f>SUMIF('Вспомогательная табл помесячно'!$F$5:$BX$5,'Горизонталь поквартально'!AB7,'Вспомогательная табл помесячно'!$F$15:$BX$15)</f>
        <v>0</v>
      </c>
      <c r="AC15" s="7">
        <f>SUMIF('Вспомогательная табл помесячно'!$F$5:$BX$5,'Горизонталь поквартально'!AC7,'Вспомогательная табл помесячно'!$F$15:$BX$15)</f>
        <v>0</v>
      </c>
      <c r="AD15" s="4">
        <f>SUMIF('Вспомогательная табл помесячно'!$F$5:$BX$5,'Горизонталь поквартально'!AD7,'Вспомогательная табл помесячно'!$F$15:$BX$15)</f>
        <v>0</v>
      </c>
      <c r="AE15" s="4">
        <f>SUMIF('Вспомогательная табл помесячно'!$F$5:$BX$5,'Горизонталь поквартально'!AE7,'Вспомогательная табл помесячно'!$F$15:$BX$15)</f>
        <v>0</v>
      </c>
      <c r="AF15" s="4">
        <f>SUMIF('Вспомогательная табл помесячно'!$F$5:$BX$5,'Горизонталь поквартально'!AF7,'Вспомогательная табл помесячно'!$F$15:$BX$15)</f>
        <v>0</v>
      </c>
      <c r="AG15" s="4">
        <f>SUMIF('Вспомогательная табл помесячно'!$F$5:$BX$5,'Горизонталь поквартально'!AG7,'Вспомогательная табл помесячно'!$F$15:$BX$15)</f>
        <v>0</v>
      </c>
      <c r="AH15" s="4">
        <f>SUMIF('Вспомогательная табл помесячно'!$F$5:$BX$5,'Горизонталь поквартально'!AH7,'Вспомогательная табл помесячно'!$F$15:$BX$15)</f>
        <v>0</v>
      </c>
      <c r="AI15" s="4">
        <f>SUMIF('Вспомогательная табл помесячно'!$F$5:$BX$5,'Горизонталь поквартально'!AI7,'Вспомогательная табл помесячно'!$F$15:$BX$15)</f>
        <v>0</v>
      </c>
      <c r="AJ15" s="4">
        <f>SUMIF('Вспомогательная табл помесячно'!$F$5:$BX$5,'Горизонталь поквартально'!AJ7,'Вспомогательная табл помесячно'!$F$15:$BX$15)</f>
        <v>0</v>
      </c>
      <c r="AK15" s="4">
        <f>SUMIF('Вспомогательная табл помесячно'!$F$5:$BX$5,'Горизонталь поквартально'!AK7,'Вспомогательная табл помесячно'!$F$15:$BX$15)</f>
        <v>0</v>
      </c>
      <c r="AL15" s="4">
        <f>SUMIF('Вспомогательная табл помесячно'!$F$5:$BX$5,'Горизонталь поквартально'!AL7,'Вспомогательная табл помесячно'!$F$15:$BX$15)</f>
        <v>0</v>
      </c>
      <c r="AM15" s="4">
        <f>SUMIF('Вспомогательная табл помесячно'!$F$5:$BX$5,'Горизонталь поквартально'!AM7,'Вспомогательная табл помесячно'!$F$15:$BX$15)</f>
        <v>0</v>
      </c>
      <c r="AN15" s="4">
        <f>SUMIF('Вспомогательная табл помесячно'!$F$5:$BX$5,'Горизонталь поквартально'!AN7,'Вспомогательная табл помесячно'!$F$15:$BX$15)</f>
        <v>0</v>
      </c>
      <c r="AO15" s="4">
        <f>SUMIF('Вспомогательная табл помесячно'!$F$5:$BX$5,'Горизонталь поквартально'!AO7,'Вспомогательная табл помесячно'!$F$15:$BX$15)</f>
        <v>0</v>
      </c>
      <c r="AP15" s="4">
        <f>SUMIF('Вспомогательная табл помесячно'!$F$5:$BX$5,'Горизонталь поквартально'!AP7,'Вспомогательная табл помесячно'!$F$15:$BX$15)</f>
        <v>0</v>
      </c>
      <c r="AQ15" s="4">
        <f>SUMIF('Вспомогательная табл помесячно'!$F$5:$BX$5,'Горизонталь поквартально'!AQ7,'Вспомогательная табл помесячно'!$F$15:$BX$15)</f>
        <v>0</v>
      </c>
      <c r="AR15" s="4">
        <f>SUMIF('Вспомогательная табл помесячно'!$F$5:$BX$5,'Горизонталь поквартально'!AR7,'Вспомогательная табл помесячно'!$F$15:$BX$15)</f>
        <v>0</v>
      </c>
      <c r="AS15" s="4">
        <f>SUMIF('Вспомогательная табл помесячно'!$F$5:$BX$5,'Горизонталь поквартально'!AS7,'Вспомогательная табл помесячно'!$F$15:$BX$15)</f>
        <v>0</v>
      </c>
      <c r="AT15" s="4">
        <f>SUMIF('Вспомогательная табл помесячно'!$F$5:$BX$5,'Горизонталь поквартально'!AT7,'Вспомогательная табл помесячно'!$F$15:$BX$15)</f>
        <v>0</v>
      </c>
      <c r="AU15" s="4">
        <f>SUMIF('Вспомогательная табл помесячно'!$F$5:$BX$5,'Горизонталь поквартально'!AU7,'Вспомогательная табл помесячно'!$F$15:$BX$15)</f>
        <v>0</v>
      </c>
      <c r="AV15" s="4">
        <f>SUMIF('Вспомогательная табл помесячно'!$F$5:$BX$5,'Горизонталь поквартально'!AV7,'Вспомогательная табл помесячно'!$F$15:$BX$15)</f>
        <v>0</v>
      </c>
      <c r="AW15" s="4">
        <f>SUMIF('Вспомогательная табл помесячно'!$F$5:$BX$5,'Горизонталь поквартально'!AW7,'Вспомогательная табл помесячно'!$F$15:$BX$15)</f>
        <v>0</v>
      </c>
      <c r="AX15" s="4">
        <f>SUMIF('Вспомогательная табл помесячно'!$F$5:$BX$5,'Горизонталь поквартально'!AX7,'Вспомогательная табл помесячно'!$F$15:$BX$15)</f>
        <v>0</v>
      </c>
      <c r="AY15" s="4">
        <f>SUMIF('Вспомогательная табл помесячно'!$F$5:$BX$5,'Горизонталь поквартально'!AY7,'Вспомогательная табл помесячно'!$F$15:$BX$15)</f>
        <v>0</v>
      </c>
      <c r="AZ15" s="4">
        <f>SUMIF('Вспомогательная табл помесячно'!$F$5:$BX$5,'Горизонталь поквартально'!AZ7,'Вспомогательная табл помесячно'!$F$15:$BX$15)</f>
        <v>0</v>
      </c>
      <c r="BA15" s="4">
        <f>SUMIF('Вспомогательная табл помесячно'!$F$5:$BX$5,'Горизонталь поквартально'!BA7,'Вспомогательная табл помесячно'!$F$15:$BX$15)</f>
        <v>0</v>
      </c>
      <c r="BB15" s="4">
        <f>SUMIF('Вспомогательная табл помесячно'!$F$5:$BX$5,'Горизонталь поквартально'!BB7,'Вспомогательная табл помесячно'!$F$15:$BX$15)</f>
        <v>0</v>
      </c>
      <c r="BC15" s="4">
        <f>SUMIF('Вспомогательная табл помесячно'!$F$5:$BX$5,'Горизонталь поквартально'!BC7,'Вспомогательная табл помесячно'!$F$15:$BX$15)</f>
        <v>0</v>
      </c>
      <c r="BD15" s="4">
        <f>SUMIF('Вспомогательная табл помесячно'!$F$5:$BX$5,'Горизонталь поквартально'!BD7,'Вспомогательная табл помесячно'!$F$15:$BX$15)</f>
        <v>0</v>
      </c>
      <c r="BE15" s="4">
        <f>SUMIF('Вспомогательная табл помесячно'!$F$5:$BX$5,'Горизонталь поквартально'!BE7,'Вспомогательная табл помесячно'!$F$15:$BX$15)</f>
        <v>0</v>
      </c>
      <c r="BF15" s="4">
        <f>SUMIF('Вспомогательная табл помесячно'!$F$5:$BX$5,'Горизонталь поквартально'!BF7,'Вспомогательная табл помесячно'!$F$15:$BX$15)</f>
        <v>0</v>
      </c>
      <c r="BG15" s="4">
        <f>SUMIF('Вспомогательная табл помесячно'!$F$5:$BX$5,'Горизонталь поквартально'!BG7,'Вспомогательная табл помесячно'!$F$15:$BX$15)</f>
        <v>0</v>
      </c>
      <c r="BH15" s="4">
        <f>SUMIF('Вспомогательная табл помесячно'!$F$5:$BX$5,'Горизонталь поквартально'!BH7,'Вспомогательная табл помесячно'!$F$15:$BX$15)</f>
        <v>0</v>
      </c>
      <c r="BI15" s="4">
        <f>SUMIF('Вспомогательная табл помесячно'!$F$5:$BX$5,'Горизонталь поквартально'!BI7,'Вспомогательная табл помесячно'!$F$15:$BX$15)</f>
        <v>0</v>
      </c>
      <c r="BJ15" s="4">
        <f>SUMIF('Вспомогательная табл помесячно'!$F$5:$BX$5,'Горизонталь поквартально'!BJ7,'Вспомогательная табл помесячно'!$F$15:$BX$15)</f>
        <v>0</v>
      </c>
      <c r="BK15" s="4">
        <f>SUMIF('Вспомогательная табл помесячно'!$F$5:$BX$5,'Горизонталь поквартально'!BK7,'Вспомогательная табл помесячно'!$F$15:$BX$15)</f>
        <v>0</v>
      </c>
      <c r="BL15" s="4">
        <f>SUMIF('Вспомогательная табл помесячно'!$F$5:$BX$5,'Горизонталь поквартально'!BL7,'Вспомогательная табл помесячно'!$F$15:$BX$15)</f>
        <v>0</v>
      </c>
      <c r="BM15" s="4">
        <f>SUMIF('Вспомогательная табл помесячно'!$F$5:$BX$5,'Горизонталь поквартально'!BM7,'Вспомогательная табл помесячно'!$F$15:$BX$15)</f>
        <v>0</v>
      </c>
      <c r="BN15" s="4">
        <f>SUMIF('Вспомогательная табл помесячно'!$F$5:$BX$5,'Горизонталь поквартально'!BN7,'Вспомогательная табл помесячно'!$F$15:$BX$15)</f>
        <v>0</v>
      </c>
      <c r="BO15" s="4">
        <f>SUMIF('Вспомогательная табл помесячно'!$F$5:$BX$5,'Горизонталь поквартально'!BO7,'Вспомогательная табл помесячно'!$F$15:$BX$15)</f>
        <v>0</v>
      </c>
      <c r="BP15" s="4">
        <f>SUMIF('Вспомогательная табл помесячно'!$F$5:$BX$5,'Горизонталь поквартально'!BP7,'Вспомогательная табл помесячно'!$F$15:$BX$15)</f>
        <v>0</v>
      </c>
      <c r="BQ15" s="4">
        <f>SUMIF('Вспомогательная табл помесячно'!$F$5:$BX$5,'Горизонталь поквартально'!BQ7,'Вспомогательная табл помесячно'!$F$15:$BX$15)</f>
        <v>0</v>
      </c>
      <c r="BR15" s="4">
        <f>SUMIF('Вспомогательная табл помесячно'!$F$5:$BX$5,'Горизонталь поквартально'!BR7,'Вспомогательная табл помесячно'!$F$15:$BX$15)</f>
        <v>0</v>
      </c>
      <c r="BS15" s="4">
        <f>SUMIF('Вспомогательная табл помесячно'!$F$5:$BX$5,'Горизонталь поквартально'!BS7,'Вспомогательная табл помесячно'!$F$15:$BX$15)</f>
        <v>0</v>
      </c>
      <c r="BT15" s="4">
        <f>SUMIF('Вспомогательная табл помесячно'!$F$5:$BX$5,'Горизонталь поквартально'!BT7,'Вспомогательная табл помесячно'!$F$15:$BX$15)</f>
        <v>0</v>
      </c>
      <c r="BU15" s="4">
        <f>SUMIF('Вспомогательная табл помесячно'!$F$5:$BX$5,'Горизонталь поквартально'!BU7,'Вспомогательная табл помесячно'!$F$15:$BX$15)</f>
        <v>0</v>
      </c>
      <c r="BV15" s="4">
        <f>SUMIF('Вспомогательная табл помесячно'!$F$5:$BX$5,'Горизонталь поквартально'!BV7,'Вспомогательная табл помесячно'!$F$15:$BX$15)</f>
        <v>0</v>
      </c>
      <c r="BW15" s="5">
        <f>SUMIF('Вспомогательная табл помесячно'!$F$5:$BX$5,'Горизонталь поквартально'!BW7,'Вспомогательная табл помесячно'!$F$15:$BX$15)</f>
        <v>0</v>
      </c>
    </row>
    <row r="16" spans="1:75" x14ac:dyDescent="0.3">
      <c r="A16" s="92">
        <f t="shared" si="0"/>
        <v>6600000000.000001</v>
      </c>
      <c r="B16" s="93" t="b">
        <f t="shared" si="1"/>
        <v>1</v>
      </c>
      <c r="C16" s="18" t="s">
        <v>53</v>
      </c>
      <c r="D16" s="103" t="s">
        <v>6</v>
      </c>
      <c r="E16" s="16">
        <f t="shared" ref="E16:E23" si="8">SUM(F16:BW16)</f>
        <v>6600000000.000001</v>
      </c>
      <c r="F16" s="7">
        <f>SUMIF('Вспомогательная табл помесячно'!$F$5:$BX$5,'Горизонталь поквартально'!F7,'Вспомогательная табл помесячно'!$F$16:$BX$16)</f>
        <v>0</v>
      </c>
      <c r="G16" s="7">
        <f>SUMIF('Вспомогательная табл помесячно'!$F$5:$BX$5,'Горизонталь поквартально'!G7,'Вспомогательная табл помесячно'!$F$16:$BX$16)</f>
        <v>0</v>
      </c>
      <c r="H16" s="7">
        <f>SUMIF('Вспомогательная табл помесячно'!$F$5:$BX$5,'Горизонталь поквартально'!H7,'Вспомогательная табл помесячно'!$F$16:$BX$16)</f>
        <v>330000000.00000006</v>
      </c>
      <c r="I16" s="7">
        <f>SUMIF('Вспомогательная табл помесячно'!$F$5:$BX$5,'Горизонталь поквартально'!I7,'Вспомогательная табл помесячно'!$F$16:$BX$16)</f>
        <v>330000000.00000006</v>
      </c>
      <c r="J16" s="7">
        <f>SUMIF('Вспомогательная табл помесячно'!$F$5:$BX$5,'Горизонталь поквартально'!J7,'Вспомогательная табл помесячно'!$F$16:$BX$16)</f>
        <v>330000000.00000006</v>
      </c>
      <c r="K16" s="7">
        <f>SUMIF('Вспомогательная табл помесячно'!$F$5:$BX$5,'Горизонталь поквартально'!K7,'Вспомогательная табл помесячно'!$F$16:$BX$16)</f>
        <v>330000000.00000006</v>
      </c>
      <c r="L16" s="7">
        <f>SUMIF('Вспомогательная табл помесячно'!$F$5:$BX$5,'Горизонталь поквартально'!L7,'Вспомогательная табл помесячно'!$F$16:$BX$16)</f>
        <v>330000000.00000006</v>
      </c>
      <c r="M16" s="7">
        <f>SUMIF('Вспомогательная табл помесячно'!$F$5:$BX$5,'Горизонталь поквартально'!M7,'Вспомогательная табл помесячно'!$F$16:$BX$16)</f>
        <v>330000000.00000006</v>
      </c>
      <c r="N16" s="7">
        <f>SUMIF('Вспомогательная табл помесячно'!$F$5:$BX$5,'Горизонталь поквартально'!N7,'Вспомогательная табл помесячно'!$F$16:$BX$16)</f>
        <v>330000000.00000006</v>
      </c>
      <c r="O16" s="7">
        <f>SUMIF('Вспомогательная табл помесячно'!$F$5:$BX$5,'Горизонталь поквартально'!O7,'Вспомогательная табл помесячно'!$F$16:$BX$16)</f>
        <v>330000000.00000006</v>
      </c>
      <c r="P16" s="7">
        <f>SUMIF('Вспомогательная табл помесячно'!$F$5:$BX$5,'Горизонталь поквартально'!P7,'Вспомогательная табл помесячно'!$F$16:$BX$16)</f>
        <v>330000000.00000006</v>
      </c>
      <c r="Q16" s="7">
        <f>SUMIF('Вспомогательная табл помесячно'!$F$5:$BX$5,'Горизонталь поквартально'!Q7,'Вспомогательная табл помесячно'!$F$16:$BX$16)</f>
        <v>330000000.00000006</v>
      </c>
      <c r="R16" s="7">
        <f>SUMIF('Вспомогательная табл помесячно'!$F$5:$BX$5,'Горизонталь поквартально'!R7,'Вспомогательная табл помесячно'!$F$16:$BX$16)</f>
        <v>330000000.00000006</v>
      </c>
      <c r="S16" s="7">
        <f>SUMIF('Вспомогательная табл помесячно'!$F$5:$BX$5,'Горизонталь поквартально'!S7,'Вспомогательная табл помесячно'!$F$16:$BX$16)</f>
        <v>330000000.00000006</v>
      </c>
      <c r="T16" s="7">
        <f>SUMIF('Вспомогательная табл помесячно'!$F$5:$BX$5,'Горизонталь поквартально'!T7,'Вспомогательная табл помесячно'!$F$16:$BX$16)</f>
        <v>330000000.00000006</v>
      </c>
      <c r="U16" s="7">
        <f>SUMIF('Вспомогательная табл помесячно'!$F$5:$BX$5,'Горизонталь поквартально'!U7,'Вспомогательная табл помесячно'!$F$16:$BX$16)</f>
        <v>330000000.00000006</v>
      </c>
      <c r="V16" s="7">
        <f>SUMIF('Вспомогательная табл помесячно'!$F$5:$BX$5,'Горизонталь поквартально'!V7,'Вспомогательная табл помесячно'!$F$16:$BX$16)</f>
        <v>330000000.00000006</v>
      </c>
      <c r="W16" s="7">
        <f>SUMIF('Вспомогательная табл помесячно'!$F$5:$BX$5,'Горизонталь поквартально'!W7,'Вспомогательная табл помесячно'!$F$16:$BX$16)</f>
        <v>330000000.00000006</v>
      </c>
      <c r="X16" s="7">
        <f>SUMIF('Вспомогательная табл помесячно'!$F$5:$BX$5,'Горизонталь поквартально'!X7,'Вспомогательная табл помесячно'!$F$16:$BX$16)</f>
        <v>330000000.00000006</v>
      </c>
      <c r="Y16" s="7">
        <f>SUMIF('Вспомогательная табл помесячно'!$F$5:$BX$5,'Горизонталь поквартально'!Y7,'Вспомогательная табл помесячно'!$F$16:$BX$16)</f>
        <v>330000000.00000006</v>
      </c>
      <c r="Z16" s="7">
        <f>SUMIF('Вспомогательная табл помесячно'!$F$5:$BX$5,'Горизонталь поквартально'!Z7,'Вспомогательная табл помесячно'!$F$16:$BX$16)</f>
        <v>330000000.00000006</v>
      </c>
      <c r="AA16" s="7">
        <f>SUMIF('Вспомогательная табл помесячно'!$F$5:$BX$5,'Горизонталь поквартально'!AA7,'Вспомогательная табл помесячно'!$F$16:$BX$16)</f>
        <v>330000000.00000006</v>
      </c>
      <c r="AB16" s="7">
        <f>SUMIF('Вспомогательная табл помесячно'!$F$5:$BX$5,'Горизонталь поквартально'!AB7,'Вспомогательная табл помесячно'!$F$16:$BX$16)</f>
        <v>0</v>
      </c>
      <c r="AC16" s="7">
        <f>SUMIF('Вспомогательная табл помесячно'!$F$5:$BX$5,'Горизонталь поквартально'!AC7,'Вспомогательная табл помесячно'!$F$16:$BX$16)</f>
        <v>0</v>
      </c>
      <c r="AD16" s="7">
        <f>SUMIF('Вспомогательная табл помесячно'!$F$5:$BX$5,'Горизонталь поквартально'!AD7,'Вспомогательная табл помесячно'!$F$16:$BX$16)</f>
        <v>0</v>
      </c>
      <c r="AE16" s="7">
        <f>SUMIF('Вспомогательная табл помесячно'!$F$5:$BX$5,'Горизонталь поквартально'!AE7,'Вспомогательная табл помесячно'!$F$16:$BX$16)</f>
        <v>0</v>
      </c>
      <c r="AF16" s="7">
        <f>SUMIF('Вспомогательная табл помесячно'!$F$5:$BX$5,'Горизонталь поквартально'!AF7,'Вспомогательная табл помесячно'!$F$16:$BX$16)</f>
        <v>0</v>
      </c>
      <c r="AG16" s="7">
        <f>SUMIF('Вспомогательная табл помесячно'!$F$5:$BX$5,'Горизонталь поквартально'!AG7,'Вспомогательная табл помесячно'!$F$16:$BX$16)</f>
        <v>0</v>
      </c>
      <c r="AH16" s="7">
        <f>SUMIF('Вспомогательная табл помесячно'!$F$5:$BX$5,'Горизонталь поквартально'!AH7,'Вспомогательная табл помесячно'!$F$16:$BX$16)</f>
        <v>0</v>
      </c>
      <c r="AI16" s="7">
        <f>SUMIF('Вспомогательная табл помесячно'!$F$5:$BX$5,'Горизонталь поквартально'!AI7,'Вспомогательная табл помесячно'!$F$16:$BX$16)</f>
        <v>0</v>
      </c>
      <c r="AJ16" s="7">
        <f>SUMIF('Вспомогательная табл помесячно'!$F$5:$BX$5,'Горизонталь поквартально'!AJ7,'Вспомогательная табл помесячно'!$F$16:$BX$16)</f>
        <v>0</v>
      </c>
      <c r="AK16" s="7">
        <f>SUMIF('Вспомогательная табл помесячно'!$F$5:$BX$5,'Горизонталь поквартально'!AK7,'Вспомогательная табл помесячно'!$F$16:$BX$16)</f>
        <v>0</v>
      </c>
      <c r="AL16" s="7">
        <f>SUMIF('Вспомогательная табл помесячно'!$F$5:$BX$5,'Горизонталь поквартально'!AL7,'Вспомогательная табл помесячно'!$F$16:$BX$16)</f>
        <v>0</v>
      </c>
      <c r="AM16" s="7">
        <f>SUMIF('Вспомогательная табл помесячно'!$F$5:$BX$5,'Горизонталь поквартально'!AM7,'Вспомогательная табл помесячно'!$F$16:$BX$16)</f>
        <v>0</v>
      </c>
      <c r="AN16" s="7">
        <f>SUMIF('Вспомогательная табл помесячно'!$F$5:$BX$5,'Горизонталь поквартально'!AN7,'Вспомогательная табл помесячно'!$F$16:$BX$16)</f>
        <v>0</v>
      </c>
      <c r="AO16" s="7">
        <f>SUMIF('Вспомогательная табл помесячно'!$F$5:$BX$5,'Горизонталь поквартально'!AO7,'Вспомогательная табл помесячно'!$F$16:$BX$16)</f>
        <v>0</v>
      </c>
      <c r="AP16" s="7">
        <f>SUMIF('Вспомогательная табл помесячно'!$F$5:$BX$5,'Горизонталь поквартально'!AP7,'Вспомогательная табл помесячно'!$F$16:$BX$16)</f>
        <v>0</v>
      </c>
      <c r="AQ16" s="7">
        <f>SUMIF('Вспомогательная табл помесячно'!$F$5:$BX$5,'Горизонталь поквартально'!AQ7,'Вспомогательная табл помесячно'!$F$16:$BX$16)</f>
        <v>0</v>
      </c>
      <c r="AR16" s="7">
        <f>SUMIF('Вспомогательная табл помесячно'!$F$5:$BX$5,'Горизонталь поквартально'!AR7,'Вспомогательная табл помесячно'!$F$16:$BX$16)</f>
        <v>0</v>
      </c>
      <c r="AS16" s="7">
        <f>SUMIF('Вспомогательная табл помесячно'!$F$5:$BX$5,'Горизонталь поквартально'!AS7,'Вспомогательная табл помесячно'!$F$16:$BX$16)</f>
        <v>0</v>
      </c>
      <c r="AT16" s="7">
        <f>SUMIF('Вспомогательная табл помесячно'!$F$5:$BX$5,'Горизонталь поквартально'!AT7,'Вспомогательная табл помесячно'!$F$16:$BX$16)</f>
        <v>0</v>
      </c>
      <c r="AU16" s="7">
        <f>SUMIF('Вспомогательная табл помесячно'!$F$5:$BX$5,'Горизонталь поквартально'!AU7,'Вспомогательная табл помесячно'!$F$16:$BX$16)</f>
        <v>0</v>
      </c>
      <c r="AV16" s="7">
        <f>SUMIF('Вспомогательная табл помесячно'!$F$5:$BX$5,'Горизонталь поквартально'!AV7,'Вспомогательная табл помесячно'!$F$16:$BX$16)</f>
        <v>0</v>
      </c>
      <c r="AW16" s="7">
        <f>SUMIF('Вспомогательная табл помесячно'!$F$5:$BX$5,'Горизонталь поквартально'!AW7,'Вспомогательная табл помесячно'!$F$16:$BX$16)</f>
        <v>0</v>
      </c>
      <c r="AX16" s="7">
        <f>SUMIF('Вспомогательная табл помесячно'!$F$5:$BX$5,'Горизонталь поквартально'!AX7,'Вспомогательная табл помесячно'!$F$16:$BX$16)</f>
        <v>0</v>
      </c>
      <c r="AY16" s="7">
        <f>SUMIF('Вспомогательная табл помесячно'!$F$5:$BX$5,'Горизонталь поквартально'!AY7,'Вспомогательная табл помесячно'!$F$16:$BX$16)</f>
        <v>0</v>
      </c>
      <c r="AZ16" s="7">
        <f>SUMIF('Вспомогательная табл помесячно'!$F$5:$BX$5,'Горизонталь поквартально'!AZ7,'Вспомогательная табл помесячно'!$F$16:$BX$16)</f>
        <v>0</v>
      </c>
      <c r="BA16" s="7">
        <f>SUMIF('Вспомогательная табл помесячно'!$F$5:$BX$5,'Горизонталь поквартально'!BA7,'Вспомогательная табл помесячно'!$F$16:$BX$16)</f>
        <v>0</v>
      </c>
      <c r="BB16" s="7">
        <f>SUMIF('Вспомогательная табл помесячно'!$F$5:$BX$5,'Горизонталь поквартально'!BB7,'Вспомогательная табл помесячно'!$F$16:$BX$16)</f>
        <v>0</v>
      </c>
      <c r="BC16" s="7">
        <f>SUMIF('Вспомогательная табл помесячно'!$F$5:$BX$5,'Горизонталь поквартально'!BC7,'Вспомогательная табл помесячно'!$F$16:$BX$16)</f>
        <v>0</v>
      </c>
      <c r="BD16" s="7">
        <f>SUMIF('Вспомогательная табл помесячно'!$F$5:$BX$5,'Горизонталь поквартально'!BD7,'Вспомогательная табл помесячно'!$F$16:$BX$16)</f>
        <v>0</v>
      </c>
      <c r="BE16" s="7">
        <f>SUMIF('Вспомогательная табл помесячно'!$F$5:$BX$5,'Горизонталь поквартально'!BE7,'Вспомогательная табл помесячно'!$F$16:$BX$16)</f>
        <v>0</v>
      </c>
      <c r="BF16" s="7">
        <f>SUMIF('Вспомогательная табл помесячно'!$F$5:$BX$5,'Горизонталь поквартально'!BF7,'Вспомогательная табл помесячно'!$F$16:$BX$16)</f>
        <v>0</v>
      </c>
      <c r="BG16" s="7">
        <f>SUMIF('Вспомогательная табл помесячно'!$F$5:$BX$5,'Горизонталь поквартально'!BG7,'Вспомогательная табл помесячно'!$F$16:$BX$16)</f>
        <v>0</v>
      </c>
      <c r="BH16" s="7">
        <f>SUMIF('Вспомогательная табл помесячно'!$F$5:$BX$5,'Горизонталь поквартально'!BH7,'Вспомогательная табл помесячно'!$F$16:$BX$16)</f>
        <v>0</v>
      </c>
      <c r="BI16" s="7">
        <f>SUMIF('Вспомогательная табл помесячно'!$F$5:$BX$5,'Горизонталь поквартально'!BI7,'Вспомогательная табл помесячно'!$F$16:$BX$16)</f>
        <v>0</v>
      </c>
      <c r="BJ16" s="7">
        <f>SUMIF('Вспомогательная табл помесячно'!$F$5:$BX$5,'Горизонталь поквартально'!BJ7,'Вспомогательная табл помесячно'!$F$16:$BX$16)</f>
        <v>0</v>
      </c>
      <c r="BK16" s="7">
        <f>SUMIF('Вспомогательная табл помесячно'!$F$5:$BX$5,'Горизонталь поквартально'!BK7,'Вспомогательная табл помесячно'!$F$16:$BX$16)</f>
        <v>0</v>
      </c>
      <c r="BL16" s="7">
        <f>SUMIF('Вспомогательная табл помесячно'!$F$5:$BX$5,'Горизонталь поквартально'!BL7,'Вспомогательная табл помесячно'!$F$16:$BX$16)</f>
        <v>0</v>
      </c>
      <c r="BM16" s="7">
        <f>SUMIF('Вспомогательная табл помесячно'!$F$5:$BX$5,'Горизонталь поквартально'!BM7,'Вспомогательная табл помесячно'!$F$16:$BX$16)</f>
        <v>0</v>
      </c>
      <c r="BN16" s="7">
        <f>SUMIF('Вспомогательная табл помесячно'!$F$5:$BX$5,'Горизонталь поквартально'!BN7,'Вспомогательная табл помесячно'!$F$16:$BX$16)</f>
        <v>0</v>
      </c>
      <c r="BO16" s="7">
        <f>SUMIF('Вспомогательная табл помесячно'!$F$5:$BX$5,'Горизонталь поквартально'!BO7,'Вспомогательная табл помесячно'!$F$16:$BX$16)</f>
        <v>0</v>
      </c>
      <c r="BP16" s="7">
        <f>SUMIF('Вспомогательная табл помесячно'!$F$5:$BX$5,'Горизонталь поквартально'!BP7,'Вспомогательная табл помесячно'!$F$16:$BX$16)</f>
        <v>0</v>
      </c>
      <c r="BQ16" s="7">
        <f>SUMIF('Вспомогательная табл помесячно'!$F$5:$BX$5,'Горизонталь поквартально'!BQ7,'Вспомогательная табл помесячно'!$F$16:$BX$16)</f>
        <v>0</v>
      </c>
      <c r="BR16" s="7">
        <f>SUMIF('Вспомогательная табл помесячно'!$F$5:$BX$5,'Горизонталь поквартально'!BR7,'Вспомогательная табл помесячно'!$F$16:$BX$16)</f>
        <v>0</v>
      </c>
      <c r="BS16" s="7">
        <f>SUMIF('Вспомогательная табл помесячно'!$F$5:$BX$5,'Горизонталь поквартально'!BS7,'Вспомогательная табл помесячно'!$F$16:$BX$16)</f>
        <v>0</v>
      </c>
      <c r="BT16" s="7">
        <f>SUMIF('Вспомогательная табл помесячно'!$F$5:$BX$5,'Горизонталь поквартально'!BT7,'Вспомогательная табл помесячно'!$F$16:$BX$16)</f>
        <v>0</v>
      </c>
      <c r="BU16" s="7">
        <f>SUMIF('Вспомогательная табл помесячно'!$F$5:$BX$5,'Горизонталь поквартально'!BU7,'Вспомогательная табл помесячно'!$F$16:$BX$16)</f>
        <v>0</v>
      </c>
      <c r="BV16" s="7">
        <f>SUMIF('Вспомогательная табл помесячно'!$F$5:$BX$5,'Горизонталь поквартально'!BV7,'Вспомогательная табл помесячно'!$F$16:$BX$16)</f>
        <v>0</v>
      </c>
      <c r="BW16" s="81">
        <f>SUMIF('Вспомогательная табл помесячно'!$F$5:$BX$5,'Горизонталь поквартально'!BW7,'Вспомогательная табл помесячно'!$F$16:$BX$16)</f>
        <v>0</v>
      </c>
    </row>
    <row r="17" spans="1:75" x14ac:dyDescent="0.3">
      <c r="A17" s="92">
        <f t="shared" si="0"/>
        <v>660000000.00000012</v>
      </c>
      <c r="B17" s="93" t="b">
        <f t="shared" si="1"/>
        <v>1</v>
      </c>
      <c r="C17" s="18" t="s">
        <v>52</v>
      </c>
      <c r="D17" s="103" t="s">
        <v>6</v>
      </c>
      <c r="E17" s="16">
        <f t="shared" si="8"/>
        <v>660000000.00000012</v>
      </c>
      <c r="F17" s="7">
        <f>SUMIF('Вспомогательная табл помесячно'!$F$5:$BX$5,'Горизонталь поквартально'!F7,'Вспомогательная табл помесячно'!$F$17:$BX$17)</f>
        <v>0</v>
      </c>
      <c r="G17" s="7">
        <f>SUMIF('Вспомогательная табл помесячно'!$F$5:$BX$5,'Горизонталь поквартально'!G7,'Вспомогательная табл помесячно'!$F$17:$BX$17)</f>
        <v>110000000.00000001</v>
      </c>
      <c r="H17" s="7">
        <f>SUMIF('Вспомогательная табл помесячно'!$F$5:$BX$5,'Горизонталь поквартально'!H7,'Вспомогательная табл помесячно'!$F$17:$BX$17)</f>
        <v>110000000.00000001</v>
      </c>
      <c r="I17" s="7">
        <f>SUMIF('Вспомогательная табл помесячно'!$F$5:$BX$5,'Горизонталь поквартально'!I7,'Вспомогательная табл помесячно'!$F$17:$BX$17)</f>
        <v>110000000.00000001</v>
      </c>
      <c r="J17" s="7">
        <f>SUMIF('Вспомогательная табл помесячно'!$F$5:$BX$5,'Горизонталь поквартально'!J7,'Вспомогательная табл помесячно'!$F$17:$BX$17)</f>
        <v>18000000.000000004</v>
      </c>
      <c r="K17" s="7">
        <f>SUMIF('Вспомогательная табл помесячно'!$F$5:$BX$5,'Горизонталь поквартально'!K7,'Вспомогательная табл помесячно'!$F$17:$BX$17)</f>
        <v>18000000.000000004</v>
      </c>
      <c r="L17" s="7">
        <f>SUMIF('Вспомогательная табл помесячно'!$F$5:$BX$5,'Горизонталь поквартально'!L7,'Вспомогательная табл помесячно'!$F$17:$BX$17)</f>
        <v>18000000.000000004</v>
      </c>
      <c r="M17" s="7">
        <f>SUMIF('Вспомогательная табл помесячно'!$F$5:$BX$5,'Горизонталь поквартально'!M7,'Вспомогательная табл помесячно'!$F$17:$BX$17)</f>
        <v>18000000.000000004</v>
      </c>
      <c r="N17" s="7">
        <f>SUMIF('Вспомогательная табл помесячно'!$F$5:$BX$5,'Горизонталь поквартально'!N7,'Вспомогательная табл помесячно'!$F$17:$BX$17)</f>
        <v>18000000.000000004</v>
      </c>
      <c r="O17" s="7">
        <f>SUMIF('Вспомогательная табл помесячно'!$F$5:$BX$5,'Горизонталь поквартально'!O7,'Вспомогательная табл помесячно'!$F$17:$BX$17)</f>
        <v>18000000.000000004</v>
      </c>
      <c r="P17" s="7">
        <f>SUMIF('Вспомогательная табл помесячно'!$F$5:$BX$5,'Горизонталь поквартально'!P7,'Вспомогательная табл помесячно'!$F$17:$BX$17)</f>
        <v>18000000.000000004</v>
      </c>
      <c r="Q17" s="7">
        <f>SUMIF('Вспомогательная табл помесячно'!$F$5:$BX$5,'Горизонталь поквартально'!Q7,'Вспомогательная табл помесячно'!$F$17:$BX$17)</f>
        <v>18000000.000000004</v>
      </c>
      <c r="R17" s="7">
        <f>SUMIF('Вспомогательная табл помесячно'!$F$5:$BX$5,'Горизонталь поквартально'!R7,'Вспомогательная табл помесячно'!$F$17:$BX$17)</f>
        <v>18000000.000000004</v>
      </c>
      <c r="S17" s="7">
        <f>SUMIF('Вспомогательная табл помесячно'!$F$5:$BX$5,'Горизонталь поквартально'!S7,'Вспомогательная табл помесячно'!$F$17:$BX$17)</f>
        <v>18000000.000000004</v>
      </c>
      <c r="T17" s="7">
        <f>SUMIF('Вспомогательная табл помесячно'!$F$5:$BX$5,'Горизонталь поквартально'!T7,'Вспомогательная табл помесячно'!$F$17:$BX$17)</f>
        <v>18000000.000000004</v>
      </c>
      <c r="U17" s="7">
        <f>SUMIF('Вспомогательная табл помесячно'!$F$5:$BX$5,'Горизонталь поквартально'!U7,'Вспомогательная табл помесячно'!$F$17:$BX$17)</f>
        <v>18000000.000000004</v>
      </c>
      <c r="V17" s="7">
        <f>SUMIF('Вспомогательная табл помесячно'!$F$5:$BX$5,'Горизонталь поквартально'!V7,'Вспомогательная табл помесячно'!$F$17:$BX$17)</f>
        <v>18000000.000000004</v>
      </c>
      <c r="W17" s="7">
        <f>SUMIF('Вспомогательная табл помесячно'!$F$5:$BX$5,'Горизонталь поквартально'!W7,'Вспомогательная табл помесячно'!$F$17:$BX$17)</f>
        <v>18000000.000000004</v>
      </c>
      <c r="X17" s="7">
        <f>SUMIF('Вспомогательная табл помесячно'!$F$5:$BX$5,'Горизонталь поквартально'!X7,'Вспомогательная табл помесячно'!$F$17:$BX$17)</f>
        <v>18000000.000000004</v>
      </c>
      <c r="Y17" s="7">
        <f>SUMIF('Вспомогательная табл помесячно'!$F$5:$BX$5,'Горизонталь поквартально'!Y7,'Вспомогательная табл помесячно'!$F$17:$BX$17)</f>
        <v>18000000.000000004</v>
      </c>
      <c r="Z17" s="7">
        <f>SUMIF('Вспомогательная табл помесячно'!$F$5:$BX$5,'Горизонталь поквартально'!Z7,'Вспомогательная табл помесячно'!$F$17:$BX$17)</f>
        <v>18000000.000000004</v>
      </c>
      <c r="AA17" s="7">
        <f>SUMIF('Вспомогательная табл помесячно'!$F$5:$BX$5,'Горизонталь поквартально'!AA7,'Вспомогательная табл помесячно'!$F$17:$BX$17)</f>
        <v>18000000.000000004</v>
      </c>
      <c r="AB17" s="7">
        <f>SUMIF('Вспомогательная табл помесячно'!$F$5:$BX$5,'Горизонталь поквартально'!AB7,'Вспомогательная табл помесячно'!$F$17:$BX$17)</f>
        <v>6000000.0000000009</v>
      </c>
      <c r="AC17" s="7">
        <f>SUMIF('Вспомогательная табл помесячно'!$F$5:$BX$5,'Горизонталь поквартально'!AC7,'Вспомогательная табл помесячно'!$F$17:$BX$17)</f>
        <v>0</v>
      </c>
      <c r="AD17" s="7">
        <f>SUMIF('Вспомогательная табл помесячно'!$F$5:$BX$5,'Горизонталь поквартально'!AD7,'Вспомогательная табл помесячно'!$F$17:$BX$17)</f>
        <v>0</v>
      </c>
      <c r="AE17" s="7">
        <f>SUMIF('Вспомогательная табл помесячно'!$F$5:$BX$5,'Горизонталь поквартально'!AE7,'Вспомогательная табл помесячно'!$F$17:$BX$17)</f>
        <v>0</v>
      </c>
      <c r="AF17" s="7">
        <f>SUMIF('Вспомогательная табл помесячно'!$F$5:$BX$5,'Горизонталь поквартально'!AF7,'Вспомогательная табл помесячно'!$F$17:$BX$17)</f>
        <v>0</v>
      </c>
      <c r="AG17" s="7">
        <f>SUMIF('Вспомогательная табл помесячно'!$F$5:$BX$5,'Горизонталь поквартально'!AG7,'Вспомогательная табл помесячно'!$F$17:$BX$17)</f>
        <v>0</v>
      </c>
      <c r="AH17" s="7">
        <f>SUMIF('Вспомогательная табл помесячно'!$F$5:$BX$5,'Горизонталь поквартально'!AH7,'Вспомогательная табл помесячно'!$F$17:$BX$17)</f>
        <v>0</v>
      </c>
      <c r="AI17" s="7">
        <f>SUMIF('Вспомогательная табл помесячно'!$F$5:$BX$5,'Горизонталь поквартально'!AI7,'Вспомогательная табл помесячно'!$F$17:$BX$17)</f>
        <v>0</v>
      </c>
      <c r="AJ17" s="7">
        <f>SUMIF('Вспомогательная табл помесячно'!$F$5:$BX$5,'Горизонталь поквартально'!AJ7,'Вспомогательная табл помесячно'!$F$17:$BX$17)</f>
        <v>0</v>
      </c>
      <c r="AK17" s="7">
        <f>SUMIF('Вспомогательная табл помесячно'!$F$5:$BX$5,'Горизонталь поквартально'!AK7,'Вспомогательная табл помесячно'!$F$17:$BX$17)</f>
        <v>0</v>
      </c>
      <c r="AL17" s="7">
        <f>SUMIF('Вспомогательная табл помесячно'!$F$5:$BX$5,'Горизонталь поквартально'!AL7,'Вспомогательная табл помесячно'!$F$17:$BX$17)</f>
        <v>0</v>
      </c>
      <c r="AM17" s="7">
        <f>SUMIF('Вспомогательная табл помесячно'!$F$5:$BX$5,'Горизонталь поквартально'!AM7,'Вспомогательная табл помесячно'!$F$17:$BX$17)</f>
        <v>0</v>
      </c>
      <c r="AN17" s="7">
        <f>SUMIF('Вспомогательная табл помесячно'!$F$5:$BX$5,'Горизонталь поквартально'!AN7,'Вспомогательная табл помесячно'!$F$17:$BX$17)</f>
        <v>0</v>
      </c>
      <c r="AO17" s="7">
        <f>SUMIF('Вспомогательная табл помесячно'!$F$5:$BX$5,'Горизонталь поквартально'!AO7,'Вспомогательная табл помесячно'!$F$17:$BX$17)</f>
        <v>0</v>
      </c>
      <c r="AP17" s="7">
        <f>SUMIF('Вспомогательная табл помесячно'!$F$5:$BX$5,'Горизонталь поквартально'!AP7,'Вспомогательная табл помесячно'!$F$17:$BX$17)</f>
        <v>0</v>
      </c>
      <c r="AQ17" s="7">
        <f>SUMIF('Вспомогательная табл помесячно'!$F$5:$BX$5,'Горизонталь поквартально'!AQ7,'Вспомогательная табл помесячно'!$F$17:$BX$17)</f>
        <v>0</v>
      </c>
      <c r="AR17" s="7">
        <f>SUMIF('Вспомогательная табл помесячно'!$F$5:$BX$5,'Горизонталь поквартально'!AR7,'Вспомогательная табл помесячно'!$F$17:$BX$17)</f>
        <v>0</v>
      </c>
      <c r="AS17" s="7">
        <f>SUMIF('Вспомогательная табл помесячно'!$F$5:$BX$5,'Горизонталь поквартально'!AS7,'Вспомогательная табл помесячно'!$F$17:$BX$17)</f>
        <v>0</v>
      </c>
      <c r="AT17" s="7">
        <f>SUMIF('Вспомогательная табл помесячно'!$F$5:$BX$5,'Горизонталь поквартально'!AT7,'Вспомогательная табл помесячно'!$F$17:$BX$17)</f>
        <v>0</v>
      </c>
      <c r="AU17" s="7">
        <f>SUMIF('Вспомогательная табл помесячно'!$F$5:$BX$5,'Горизонталь поквартально'!AU7,'Вспомогательная табл помесячно'!$F$17:$BX$17)</f>
        <v>0</v>
      </c>
      <c r="AV17" s="7">
        <f>SUMIF('Вспомогательная табл помесячно'!$F$5:$BX$5,'Горизонталь поквартально'!AV7,'Вспомогательная табл помесячно'!$F$17:$BX$17)</f>
        <v>0</v>
      </c>
      <c r="AW17" s="7">
        <f>SUMIF('Вспомогательная табл помесячно'!$F$5:$BX$5,'Горизонталь поквартально'!AW7,'Вспомогательная табл помесячно'!$F$17:$BX$17)</f>
        <v>0</v>
      </c>
      <c r="AX17" s="7">
        <f>SUMIF('Вспомогательная табл помесячно'!$F$5:$BX$5,'Горизонталь поквартально'!AX7,'Вспомогательная табл помесячно'!$F$17:$BX$17)</f>
        <v>0</v>
      </c>
      <c r="AY17" s="7">
        <f>SUMIF('Вспомогательная табл помесячно'!$F$5:$BX$5,'Горизонталь поквартально'!AY7,'Вспомогательная табл помесячно'!$F$17:$BX$17)</f>
        <v>0</v>
      </c>
      <c r="AZ17" s="7">
        <f>SUMIF('Вспомогательная табл помесячно'!$F$5:$BX$5,'Горизонталь поквартально'!AZ7,'Вспомогательная табл помесячно'!$F$17:$BX$17)</f>
        <v>0</v>
      </c>
      <c r="BA17" s="7">
        <f>SUMIF('Вспомогательная табл помесячно'!$F$5:$BX$5,'Горизонталь поквартально'!BA7,'Вспомогательная табл помесячно'!$F$17:$BX$17)</f>
        <v>0</v>
      </c>
      <c r="BB17" s="7">
        <f>SUMIF('Вспомогательная табл помесячно'!$F$5:$BX$5,'Горизонталь поквартально'!BB7,'Вспомогательная табл помесячно'!$F$17:$BX$17)</f>
        <v>0</v>
      </c>
      <c r="BC17" s="7">
        <f>SUMIF('Вспомогательная табл помесячно'!$F$5:$BX$5,'Горизонталь поквартально'!BC7,'Вспомогательная табл помесячно'!$F$17:$BX$17)</f>
        <v>0</v>
      </c>
      <c r="BD17" s="7">
        <f>SUMIF('Вспомогательная табл помесячно'!$F$5:$BX$5,'Горизонталь поквартально'!BD7,'Вспомогательная табл помесячно'!$F$17:$BX$17)</f>
        <v>0</v>
      </c>
      <c r="BE17" s="7">
        <f>SUMIF('Вспомогательная табл помесячно'!$F$5:$BX$5,'Горизонталь поквартально'!BE7,'Вспомогательная табл помесячно'!$F$17:$BX$17)</f>
        <v>0</v>
      </c>
      <c r="BF17" s="7">
        <f>SUMIF('Вспомогательная табл помесячно'!$F$5:$BX$5,'Горизонталь поквартально'!BF7,'Вспомогательная табл помесячно'!$F$17:$BX$17)</f>
        <v>0</v>
      </c>
      <c r="BG17" s="7">
        <f>SUMIF('Вспомогательная табл помесячно'!$F$5:$BX$5,'Горизонталь поквартально'!BG7,'Вспомогательная табл помесячно'!$F$17:$BX$17)</f>
        <v>0</v>
      </c>
      <c r="BH17" s="7">
        <f>SUMIF('Вспомогательная табл помесячно'!$F$5:$BX$5,'Горизонталь поквартально'!BH7,'Вспомогательная табл помесячно'!$F$17:$BX$17)</f>
        <v>0</v>
      </c>
      <c r="BI17" s="7">
        <f>SUMIF('Вспомогательная табл помесячно'!$F$5:$BX$5,'Горизонталь поквартально'!BI7,'Вспомогательная табл помесячно'!$F$17:$BX$17)</f>
        <v>0</v>
      </c>
      <c r="BJ17" s="7">
        <f>SUMIF('Вспомогательная табл помесячно'!$F$5:$BX$5,'Горизонталь поквартально'!BJ7,'Вспомогательная табл помесячно'!$F$17:$BX$17)</f>
        <v>0</v>
      </c>
      <c r="BK17" s="7">
        <f>SUMIF('Вспомогательная табл помесячно'!$F$5:$BX$5,'Горизонталь поквартально'!BK7,'Вспомогательная табл помесячно'!$F$17:$BX$17)</f>
        <v>0</v>
      </c>
      <c r="BL17" s="7">
        <f>SUMIF('Вспомогательная табл помесячно'!$F$5:$BX$5,'Горизонталь поквартально'!BL7,'Вспомогательная табл помесячно'!$F$17:$BX$17)</f>
        <v>0</v>
      </c>
      <c r="BM17" s="7">
        <f>SUMIF('Вспомогательная табл помесячно'!$F$5:$BX$5,'Горизонталь поквартально'!BM7,'Вспомогательная табл помесячно'!$F$17:$BX$17)</f>
        <v>0</v>
      </c>
      <c r="BN17" s="7">
        <f>SUMIF('Вспомогательная табл помесячно'!$F$5:$BX$5,'Горизонталь поквартально'!BN7,'Вспомогательная табл помесячно'!$F$17:$BX$17)</f>
        <v>0</v>
      </c>
      <c r="BO17" s="7">
        <f>SUMIF('Вспомогательная табл помесячно'!$F$5:$BX$5,'Горизонталь поквартально'!BO7,'Вспомогательная табл помесячно'!$F$17:$BX$17)</f>
        <v>0</v>
      </c>
      <c r="BP17" s="7">
        <f>SUMIF('Вспомогательная табл помесячно'!$F$5:$BX$5,'Горизонталь поквартально'!BP7,'Вспомогательная табл помесячно'!$F$17:$BX$17)</f>
        <v>0</v>
      </c>
      <c r="BQ17" s="7">
        <f>SUMIF('Вспомогательная табл помесячно'!$F$5:$BX$5,'Горизонталь поквартально'!BQ7,'Вспомогательная табл помесячно'!$F$17:$BX$17)</f>
        <v>0</v>
      </c>
      <c r="BR17" s="7">
        <f>SUMIF('Вспомогательная табл помесячно'!$F$5:$BX$5,'Горизонталь поквартально'!BR7,'Вспомогательная табл помесячно'!$F$17:$BX$17)</f>
        <v>0</v>
      </c>
      <c r="BS17" s="7">
        <f>SUMIF('Вспомогательная табл помесячно'!$F$5:$BX$5,'Горизонталь поквартально'!BS7,'Вспомогательная табл помесячно'!$F$17:$BX$17)</f>
        <v>0</v>
      </c>
      <c r="BT17" s="7">
        <f>SUMIF('Вспомогательная табл помесячно'!$F$5:$BX$5,'Горизонталь поквартально'!BT7,'Вспомогательная табл помесячно'!$F$17:$BX$17)</f>
        <v>0</v>
      </c>
      <c r="BU17" s="7">
        <f>SUMIF('Вспомогательная табл помесячно'!$F$5:$BX$5,'Горизонталь поквартально'!BU7,'Вспомогательная табл помесячно'!$F$17:$BX$17)</f>
        <v>0</v>
      </c>
      <c r="BV17" s="7">
        <f>SUMIF('Вспомогательная табл помесячно'!$F$5:$BX$5,'Горизонталь поквартально'!BV7,'Вспомогательная табл помесячно'!$F$17:$BX$17)</f>
        <v>0</v>
      </c>
      <c r="BW17" s="81">
        <f>SUMIF('Вспомогательная табл помесячно'!$F$5:$BX$5,'Горизонталь поквартально'!BW7,'Вспомогательная табл помесячно'!$F$17:$BX$17)</f>
        <v>0</v>
      </c>
    </row>
    <row r="18" spans="1:75" x14ac:dyDescent="0.3">
      <c r="A18" s="92">
        <f t="shared" si="0"/>
        <v>321597647.12292182</v>
      </c>
      <c r="B18" s="93" t="b">
        <f t="shared" si="1"/>
        <v>1</v>
      </c>
      <c r="C18" s="15" t="s">
        <v>100</v>
      </c>
      <c r="D18" s="103" t="s">
        <v>6</v>
      </c>
      <c r="E18" s="16">
        <f t="shared" si="8"/>
        <v>321597647.12292182</v>
      </c>
      <c r="F18" s="7">
        <v>0</v>
      </c>
      <c r="G18" s="7">
        <v>0</v>
      </c>
      <c r="H18" s="7">
        <v>0</v>
      </c>
      <c r="I18" s="7">
        <f>H111*H118/4*'Исходные данные'!$D$33</f>
        <v>5965359.8380566807</v>
      </c>
      <c r="J18" s="7">
        <f>I111*I118/4*'Исходные данные'!$D$33</f>
        <v>11930719.676113361</v>
      </c>
      <c r="K18" s="7">
        <f>J111*J118/4*'Исходные данные'!$D$33</f>
        <v>12594059.635627532</v>
      </c>
      <c r="L18" s="7">
        <f>K111*K118/4*'Исходные данные'!$D$33</f>
        <v>10826719.676113361</v>
      </c>
      <c r="M18" s="7">
        <f>L111*L118/4*'Исходные данные'!$D$33</f>
        <v>13205475.742958052</v>
      </c>
      <c r="N18" s="7">
        <f>M111*M118/4*'Исходные данные'!$D$33</f>
        <v>15558269.883710919</v>
      </c>
      <c r="O18" s="7">
        <f>N111*N118/4*'Исходные данные'!$D$33</f>
        <v>17911064.02446378</v>
      </c>
      <c r="P18" s="7">
        <f>O111*O118/4*'Исходные данные'!$D$33</f>
        <v>20263858.165216643</v>
      </c>
      <c r="Q18" s="7">
        <f>P111*P118/4*'Исходные данные'!$D$33</f>
        <v>11308326.152984753</v>
      </c>
      <c r="R18" s="7">
        <f>Q111*Q118/4*'Исходные данные'!$D$33</f>
        <v>12484723.223361185</v>
      </c>
      <c r="S18" s="7">
        <f>R111*R118/4*'Исходные данные'!$D$33</f>
        <v>13661120.293737616</v>
      </c>
      <c r="T18" s="7">
        <f>S111*S118/4*'Исходные данные'!$D$33</f>
        <v>14837517.364114048</v>
      </c>
      <c r="U18" s="7">
        <f>T111*T118/4*'Исходные данные'!$D$33</f>
        <v>16013914.43449048</v>
      </c>
      <c r="V18" s="7">
        <f>U111*U118/4*'Исходные данные'!$D$33</f>
        <v>17190311.504866913</v>
      </c>
      <c r="W18" s="7">
        <f>V111*V118/4*'Исходные данные'!$D$33</f>
        <v>18366708.575243343</v>
      </c>
      <c r="X18" s="7">
        <f>W111*W118/4*'Исходные данные'!$D$33</f>
        <v>19543105.645619776</v>
      </c>
      <c r="Y18" s="7">
        <f>X111*X118/4*'Исходные данные'!$D$33</f>
        <v>20719502.715996206</v>
      </c>
      <c r="Z18" s="7">
        <f>Y111*Y118/4*'Исходные данные'!$D$33</f>
        <v>21895899.786372636</v>
      </c>
      <c r="AA18" s="7">
        <f>Z111*Z118/4*'Исходные данные'!$D$33</f>
        <v>23072296.856749069</v>
      </c>
      <c r="AB18" s="7">
        <f>AA111*AA118/4*'Исходные данные'!$D$33</f>
        <v>24248693.927125499</v>
      </c>
      <c r="AC18" s="7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5">
        <v>0</v>
      </c>
    </row>
    <row r="19" spans="1:75" x14ac:dyDescent="0.3">
      <c r="A19" s="92">
        <f t="shared" si="0"/>
        <v>80828979.757085025</v>
      </c>
      <c r="B19" s="93" t="b">
        <f t="shared" si="1"/>
        <v>1</v>
      </c>
      <c r="C19" s="15" t="s">
        <v>97</v>
      </c>
      <c r="D19" s="103" t="s">
        <v>6</v>
      </c>
      <c r="E19" s="16">
        <f t="shared" si="8"/>
        <v>80828979.757085025</v>
      </c>
      <c r="F19" s="7">
        <f>SUMIF('Вспомогательная табл помесячно'!$F$5:$BX$5,'Горизонталь поквартально'!F7,'Вспомогательная табл помесячно'!$F$19:$BX$19)</f>
        <v>0</v>
      </c>
      <c r="G19" s="7">
        <f>SUMIF('Вспомогательная табл помесячно'!$F$5:$BX$5,'Горизонталь поквартально'!G7,'Вспомогательная табл помесячно'!$F$19:$BX$19)</f>
        <v>0</v>
      </c>
      <c r="H19" s="7">
        <f>SUM(H11:AA11,H14:AA14,H15:AA15,H16:AA16,H17:AA17,H22:AA22,H23:AA23,H21:AA21)*'Исходные данные'!$D$22</f>
        <v>80828979.757085025</v>
      </c>
      <c r="I19" s="7">
        <f>SUMIF('Вспомогательная табл помесячно'!$F$5:$BX$5,'Горизонталь поквартально'!I7,'Вспомогательная табл помесячно'!$F$19:$BX$19)</f>
        <v>0</v>
      </c>
      <c r="J19" s="7">
        <f>SUMIF('Вспомогательная табл помесячно'!$F$5:$BX$5,'Горизонталь поквартально'!J7,'Вспомогательная табл помесячно'!$F$19:$BX$19)</f>
        <v>0</v>
      </c>
      <c r="K19" s="7">
        <f>SUMIF('Вспомогательная табл помесячно'!$F$5:$BX$5,'Горизонталь поквартально'!K7,'Вспомогательная табл помесячно'!$F$19:$BX$19)</f>
        <v>0</v>
      </c>
      <c r="L19" s="7">
        <f>SUMIF('Вспомогательная табл помесячно'!$F$5:$BX$5,'Горизонталь поквартально'!L7,'Вспомогательная табл помесячно'!$F$19:$BX$19)</f>
        <v>0</v>
      </c>
      <c r="M19" s="7">
        <f>SUMIF('Вспомогательная табл помесячно'!$F$5:$BX$5,'Горизонталь поквартально'!M7,'Вспомогательная табл помесячно'!$F$19:$BX$19)</f>
        <v>0</v>
      </c>
      <c r="N19" s="7">
        <f>SUMIF('Вспомогательная табл помесячно'!$F$5:$BX$5,'Горизонталь поквартально'!N7,'Вспомогательная табл помесячно'!$F$19:$BX$19)</f>
        <v>0</v>
      </c>
      <c r="O19" s="7">
        <f>SUMIF('Вспомогательная табл помесячно'!$F$5:$BX$5,'Горизонталь поквартально'!O7,'Вспомогательная табл помесячно'!$F$19:$BX$19)</f>
        <v>0</v>
      </c>
      <c r="P19" s="7">
        <f>SUMIF('Вспомогательная табл помесячно'!$F$5:$BX$5,'Горизонталь поквартально'!P7,'Вспомогательная табл помесячно'!$F$19:$BX$19)</f>
        <v>0</v>
      </c>
      <c r="Q19" s="7">
        <f>SUMIF('Вспомогательная табл помесячно'!$F$5:$BX$5,'Горизонталь поквартально'!Q7,'Вспомогательная табл помесячно'!$F$19:$BX$19)</f>
        <v>0</v>
      </c>
      <c r="R19" s="7">
        <f>SUMIF('Вспомогательная табл помесячно'!$F$5:$BX$5,'Горизонталь поквартально'!R7,'Вспомогательная табл помесячно'!$F$19:$BX$19)</f>
        <v>0</v>
      </c>
      <c r="S19" s="7">
        <f>SUMIF('Вспомогательная табл помесячно'!$F$5:$BX$5,'Горизонталь поквартально'!S7,'Вспомогательная табл помесячно'!$F$19:$BX$19)</f>
        <v>0</v>
      </c>
      <c r="T19" s="7">
        <f>SUMIF('Вспомогательная табл помесячно'!$F$5:$BX$5,'Горизонталь поквартально'!T7,'Вспомогательная табл помесячно'!$F$19:$BX$19)</f>
        <v>0</v>
      </c>
      <c r="U19" s="7">
        <f>SUMIF('Вспомогательная табл помесячно'!$F$5:$BX$5,'Горизонталь поквартально'!U7,'Вспомогательная табл помесячно'!$F$19:$BX$19)</f>
        <v>0</v>
      </c>
      <c r="V19" s="7">
        <f>SUMIF('Вспомогательная табл помесячно'!$F$5:$BX$5,'Горизонталь поквартально'!V7,'Вспомогательная табл помесячно'!$F$19:$BX$19)</f>
        <v>0</v>
      </c>
      <c r="W19" s="7">
        <f>SUMIF('Вспомогательная табл помесячно'!$F$5:$BX$5,'Горизонталь поквартально'!W7,'Вспомогательная табл помесячно'!$F$19:$BX$19)</f>
        <v>0</v>
      </c>
      <c r="X19" s="7">
        <f>SUMIF('Вспомогательная табл помесячно'!$F$5:$BX$5,'Горизонталь поквартально'!X7,'Вспомогательная табл помесячно'!$F$19:$BX$19)</f>
        <v>0</v>
      </c>
      <c r="Y19" s="7">
        <f>SUMIF('Вспомогательная табл помесячно'!$F$5:$BX$5,'Горизонталь поквартально'!Y7,'Вспомогательная табл помесячно'!$F$19:$BX$19)</f>
        <v>0</v>
      </c>
      <c r="Z19" s="7">
        <f>SUMIF('Вспомогательная табл помесячно'!$F$5:$BX$5,'Горизонталь поквартально'!Z7,'Вспомогательная табл помесячно'!$F$19:$BX$19)</f>
        <v>0</v>
      </c>
      <c r="AA19" s="7">
        <f>SUMIF('Вспомогательная табл помесячно'!$F$5:$BX$5,'Горизонталь поквартально'!AA7,'Вспомогательная табл помесячно'!$F$19:$BX$19)</f>
        <v>0</v>
      </c>
      <c r="AB19" s="7">
        <f>SUMIF('Вспомогательная табл помесячно'!$F$5:$BX$5,'Горизонталь поквартально'!AB7,'Вспомогательная табл помесячно'!$F$19:$BX$19)</f>
        <v>0</v>
      </c>
      <c r="AC19" s="7">
        <f>SUMIF('Вспомогательная табл помесячно'!$F$5:$BX$5,'Горизонталь поквартально'!AC7,'Вспомогательная табл помесячно'!$F$19:$BX$19)</f>
        <v>0</v>
      </c>
      <c r="AD19" s="4">
        <f>SUMIF('Вспомогательная табл помесячно'!$F$5:$BX$5,'Горизонталь поквартально'!AD7,'Вспомогательная табл помесячно'!$F$19:$BX$19)</f>
        <v>0</v>
      </c>
      <c r="AE19" s="4">
        <f>SUMIF('Вспомогательная табл помесячно'!$F$5:$BX$5,'Горизонталь поквартально'!AE7,'Вспомогательная табл помесячно'!$F$19:$BX$19)</f>
        <v>0</v>
      </c>
      <c r="AF19" s="4">
        <f>SUMIF('Вспомогательная табл помесячно'!$F$5:$BX$5,'Горизонталь поквартально'!AF7,'Вспомогательная табл помесячно'!$F$19:$BX$19)</f>
        <v>0</v>
      </c>
      <c r="AG19" s="4">
        <f>SUMIF('Вспомогательная табл помесячно'!$F$5:$BX$5,'Горизонталь поквартально'!AG7,'Вспомогательная табл помесячно'!$F$19:$BX$19)</f>
        <v>0</v>
      </c>
      <c r="AH19" s="4">
        <f>SUMIF('Вспомогательная табл помесячно'!$F$5:$BX$5,'Горизонталь поквартально'!AH7,'Вспомогательная табл помесячно'!$F$19:$BX$19)</f>
        <v>0</v>
      </c>
      <c r="AI19" s="4">
        <f>SUMIF('Вспомогательная табл помесячно'!$F$5:$BX$5,'Горизонталь поквартально'!AI7,'Вспомогательная табл помесячно'!$F$19:$BX$19)</f>
        <v>0</v>
      </c>
      <c r="AJ19" s="4">
        <f>SUMIF('Вспомогательная табл помесячно'!$F$5:$BX$5,'Горизонталь поквартально'!AJ7,'Вспомогательная табл помесячно'!$F$19:$BX$19)</f>
        <v>0</v>
      </c>
      <c r="AK19" s="4">
        <f>SUMIF('Вспомогательная табл помесячно'!$F$5:$BX$5,'Горизонталь поквартально'!AK7,'Вспомогательная табл помесячно'!$F$19:$BX$19)</f>
        <v>0</v>
      </c>
      <c r="AL19" s="4">
        <f>SUMIF('Вспомогательная табл помесячно'!$F$5:$BX$5,'Горизонталь поквартально'!AL7,'Вспомогательная табл помесячно'!$F$19:$BX$19)</f>
        <v>0</v>
      </c>
      <c r="AM19" s="4">
        <f>SUMIF('Вспомогательная табл помесячно'!$F$5:$BX$5,'Горизонталь поквартально'!AM7,'Вспомогательная табл помесячно'!$F$19:$BX$19)</f>
        <v>0</v>
      </c>
      <c r="AN19" s="4">
        <f>SUMIF('Вспомогательная табл помесячно'!$F$5:$BX$5,'Горизонталь поквартально'!AN7,'Вспомогательная табл помесячно'!$F$19:$BX$19)</f>
        <v>0</v>
      </c>
      <c r="AO19" s="4">
        <f>SUMIF('Вспомогательная табл помесячно'!$F$5:$BX$5,'Горизонталь поквартально'!AO7,'Вспомогательная табл помесячно'!$F$19:$BX$19)</f>
        <v>0</v>
      </c>
      <c r="AP19" s="4">
        <f>SUMIF('Вспомогательная табл помесячно'!$F$5:$BX$5,'Горизонталь поквартально'!AP7,'Вспомогательная табл помесячно'!$F$19:$BX$19)</f>
        <v>0</v>
      </c>
      <c r="AQ19" s="4">
        <f>SUMIF('Вспомогательная табл помесячно'!$F$5:$BX$5,'Горизонталь поквартально'!AQ7,'Вспомогательная табл помесячно'!$F$19:$BX$19)</f>
        <v>0</v>
      </c>
      <c r="AR19" s="4">
        <f>SUMIF('Вспомогательная табл помесячно'!$F$5:$BX$5,'Горизонталь поквартально'!AR7,'Вспомогательная табл помесячно'!$F$19:$BX$19)</f>
        <v>0</v>
      </c>
      <c r="AS19" s="4">
        <f>SUMIF('Вспомогательная табл помесячно'!$F$5:$BX$5,'Горизонталь поквартально'!AS7,'Вспомогательная табл помесячно'!$F$19:$BX$19)</f>
        <v>0</v>
      </c>
      <c r="AT19" s="4">
        <f>SUMIF('Вспомогательная табл помесячно'!$F$5:$BX$5,'Горизонталь поквартально'!AT7,'Вспомогательная табл помесячно'!$F$19:$BX$19)</f>
        <v>0</v>
      </c>
      <c r="AU19" s="4">
        <f>SUMIF('Вспомогательная табл помесячно'!$F$5:$BX$5,'Горизонталь поквартально'!AU7,'Вспомогательная табл помесячно'!$F$19:$BX$19)</f>
        <v>0</v>
      </c>
      <c r="AV19" s="4">
        <f>SUMIF('Вспомогательная табл помесячно'!$F$5:$BX$5,'Горизонталь поквартально'!AV7,'Вспомогательная табл помесячно'!$F$19:$BX$19)</f>
        <v>0</v>
      </c>
      <c r="AW19" s="4">
        <f>SUMIF('Вспомогательная табл помесячно'!$F$5:$BX$5,'Горизонталь поквартально'!AW7,'Вспомогательная табл помесячно'!$F$19:$BX$19)</f>
        <v>0</v>
      </c>
      <c r="AX19" s="4">
        <f>SUMIF('Вспомогательная табл помесячно'!$F$5:$BX$5,'Горизонталь поквартально'!AX7,'Вспомогательная табл помесячно'!$F$19:$BX$19)</f>
        <v>0</v>
      </c>
      <c r="AY19" s="4">
        <f>SUMIF('Вспомогательная табл помесячно'!$F$5:$BX$5,'Горизонталь поквартально'!AY7,'Вспомогательная табл помесячно'!$F$19:$BX$19)</f>
        <v>0</v>
      </c>
      <c r="AZ19" s="4">
        <f>SUMIF('Вспомогательная табл помесячно'!$F$5:$BX$5,'Горизонталь поквартально'!AZ7,'Вспомогательная табл помесячно'!$F$19:$BX$19)</f>
        <v>0</v>
      </c>
      <c r="BA19" s="4">
        <f>SUMIF('Вспомогательная табл помесячно'!$F$5:$BX$5,'Горизонталь поквартально'!BA7,'Вспомогательная табл помесячно'!$F$19:$BX$19)</f>
        <v>0</v>
      </c>
      <c r="BB19" s="4">
        <f>SUMIF('Вспомогательная табл помесячно'!$F$5:$BX$5,'Горизонталь поквартально'!BB7,'Вспомогательная табл помесячно'!$F$19:$BX$19)</f>
        <v>0</v>
      </c>
      <c r="BC19" s="4">
        <f>SUMIF('Вспомогательная табл помесячно'!$F$5:$BX$5,'Горизонталь поквартально'!BC7,'Вспомогательная табл помесячно'!$F$19:$BX$19)</f>
        <v>0</v>
      </c>
      <c r="BD19" s="4">
        <f>SUMIF('Вспомогательная табл помесячно'!$F$5:$BX$5,'Горизонталь поквартально'!BD7,'Вспомогательная табл помесячно'!$F$19:$BX$19)</f>
        <v>0</v>
      </c>
      <c r="BE19" s="4">
        <f>SUMIF('Вспомогательная табл помесячно'!$F$5:$BX$5,'Горизонталь поквартально'!BE7,'Вспомогательная табл помесячно'!$F$19:$BX$19)</f>
        <v>0</v>
      </c>
      <c r="BF19" s="4">
        <f>SUMIF('Вспомогательная табл помесячно'!$F$5:$BX$5,'Горизонталь поквартально'!BF7,'Вспомогательная табл помесячно'!$F$19:$BX$19)</f>
        <v>0</v>
      </c>
      <c r="BG19" s="4">
        <f>SUMIF('Вспомогательная табл помесячно'!$F$5:$BX$5,'Горизонталь поквартально'!BG7,'Вспомогательная табл помесячно'!$F$19:$BX$19)</f>
        <v>0</v>
      </c>
      <c r="BH19" s="4">
        <f>SUMIF('Вспомогательная табл помесячно'!$F$5:$BX$5,'Горизонталь поквартально'!BH7,'Вспомогательная табл помесячно'!$F$19:$BX$19)</f>
        <v>0</v>
      </c>
      <c r="BI19" s="4">
        <f>SUMIF('Вспомогательная табл помесячно'!$F$5:$BX$5,'Горизонталь поквартально'!BI7,'Вспомогательная табл помесячно'!$F$19:$BX$19)</f>
        <v>0</v>
      </c>
      <c r="BJ19" s="4">
        <f>SUMIF('Вспомогательная табл помесячно'!$F$5:$BX$5,'Горизонталь поквартально'!BJ7,'Вспомогательная табл помесячно'!$F$19:$BX$19)</f>
        <v>0</v>
      </c>
      <c r="BK19" s="4">
        <f>SUMIF('Вспомогательная табл помесячно'!$F$5:$BX$5,'Горизонталь поквартально'!BK7,'Вспомогательная табл помесячно'!$F$19:$BX$19)</f>
        <v>0</v>
      </c>
      <c r="BL19" s="4">
        <f>SUMIF('Вспомогательная табл помесячно'!$F$5:$BX$5,'Горизонталь поквартально'!BL7,'Вспомогательная табл помесячно'!$F$19:$BX$19)</f>
        <v>0</v>
      </c>
      <c r="BM19" s="4">
        <f>SUMIF('Вспомогательная табл помесячно'!$F$5:$BX$5,'Горизонталь поквартально'!BM7,'Вспомогательная табл помесячно'!$F$19:$BX$19)</f>
        <v>0</v>
      </c>
      <c r="BN19" s="4">
        <f>SUMIF('Вспомогательная табл помесячно'!$F$5:$BX$5,'Горизонталь поквартально'!BN7,'Вспомогательная табл помесячно'!$F$19:$BX$19)</f>
        <v>0</v>
      </c>
      <c r="BO19" s="4">
        <f>SUMIF('Вспомогательная табл помесячно'!$F$5:$BX$5,'Горизонталь поквартально'!BO7,'Вспомогательная табл помесячно'!$F$19:$BX$19)</f>
        <v>0</v>
      </c>
      <c r="BP19" s="4">
        <f>SUMIF('Вспомогательная табл помесячно'!$F$5:$BX$5,'Горизонталь поквартально'!BP7,'Вспомогательная табл помесячно'!$F$19:$BX$19)</f>
        <v>0</v>
      </c>
      <c r="BQ19" s="4">
        <f>SUMIF('Вспомогательная табл помесячно'!$F$5:$BX$5,'Горизонталь поквартально'!BQ7,'Вспомогательная табл помесячно'!$F$19:$BX$19)</f>
        <v>0</v>
      </c>
      <c r="BR19" s="4">
        <f>SUMIF('Вспомогательная табл помесячно'!$F$5:$BX$5,'Горизонталь поквартально'!BR7,'Вспомогательная табл помесячно'!$F$19:$BX$19)</f>
        <v>0</v>
      </c>
      <c r="BS19" s="4">
        <f>SUMIF('Вспомогательная табл помесячно'!$F$5:$BX$5,'Горизонталь поквартально'!BS7,'Вспомогательная табл помесячно'!$F$19:$BX$19)</f>
        <v>0</v>
      </c>
      <c r="BT19" s="4">
        <f>SUMIF('Вспомогательная табл помесячно'!$F$5:$BX$5,'Горизонталь поквартально'!BT7,'Вспомогательная табл помесячно'!$F$19:$BX$19)</f>
        <v>0</v>
      </c>
      <c r="BU19" s="4">
        <f>SUMIF('Вспомогательная табл помесячно'!$F$5:$BX$5,'Горизонталь поквартально'!BU7,'Вспомогательная табл помесячно'!$F$19:$BX$19)</f>
        <v>0</v>
      </c>
      <c r="BV19" s="4">
        <f>SUMIF('Вспомогательная табл помесячно'!$F$5:$BX$5,'Горизонталь поквартально'!BV7,'Вспомогательная табл помесячно'!$F$19:$BX$19)</f>
        <v>0</v>
      </c>
      <c r="BW19" s="5">
        <f>SUMIF('Вспомогательная табл помесячно'!$F$5:$BX$5,'Горизонталь поквартально'!BW7,'Вспомогательная табл помесячно'!$F$19:$BX$19)</f>
        <v>0</v>
      </c>
    </row>
    <row r="20" spans="1:75" x14ac:dyDescent="0.3">
      <c r="A20" s="92">
        <f t="shared" si="0"/>
        <v>80828979.75708501</v>
      </c>
      <c r="B20" s="93" t="b">
        <f t="shared" si="1"/>
        <v>1</v>
      </c>
      <c r="C20" s="15" t="s">
        <v>98</v>
      </c>
      <c r="D20" s="103" t="s">
        <v>6</v>
      </c>
      <c r="E20" s="16">
        <f t="shared" si="8"/>
        <v>80828979.75708501</v>
      </c>
      <c r="F20" s="7">
        <f>SUMIF('Вспомогательная табл помесячно'!$F$5:$BX$5,'Горизонталь поквартально'!F7,'Вспомогательная табл помесячно'!$F$20:$BX$20)</f>
        <v>0</v>
      </c>
      <c r="G20" s="7">
        <f>SUMIF('Вспомогательная табл помесячно'!$F$5:$BX$5,'Горизонталь поквартально'!G7,'Вспомогательная табл помесячно'!$F$20:$BX$20)</f>
        <v>0</v>
      </c>
      <c r="H20" s="7">
        <f>SUM(H11,H14,H15,H16,H17,H22,H23,H21)*'Исходные данные'!$D$23</f>
        <v>4971133.1983805671</v>
      </c>
      <c r="I20" s="7">
        <f>SUM(I11,I14,I15,I16,I17,I22,I23,I21)*'Исходные данные'!$D$23</f>
        <v>4971133.1983805671</v>
      </c>
      <c r="J20" s="7">
        <f>SUM(J11,J14,J15,J16,J17,J22,J23,J21)*'Исходные данные'!$D$23</f>
        <v>4051133.1983805676</v>
      </c>
      <c r="K20" s="7">
        <f>SUM(K11,K14,K15,K16,K17,K22,K23,K21)*'Исходные данные'!$D$23</f>
        <v>4051133.1983805676</v>
      </c>
      <c r="L20" s="7">
        <f>SUM(L11,L14,L15,L16,L17,L22,L23,L21)*'Исходные данные'!$D$23</f>
        <v>3964593.4447411494</v>
      </c>
      <c r="M20" s="7">
        <f>SUM(M11,M14,M15,M16,M17,M22,M23,M21)*'Исходные данные'!$D$23</f>
        <v>3921323.5679214406</v>
      </c>
      <c r="N20" s="7">
        <f>SUM(N11,N14,N15,N16,N17,N22,N23,N21)*'Исходные данные'!$D$23</f>
        <v>3921323.5679214406</v>
      </c>
      <c r="O20" s="7">
        <f>SUM(O11,O14,O15,O16,O17,O22,O23,O21)*'Исходные данные'!$D$23</f>
        <v>3921323.5679214406</v>
      </c>
      <c r="P20" s="7">
        <f>SUM(P11,P14,P15,P16,P17,P22,P23,P21)*'Исходные данные'!$D$23</f>
        <v>3921323.5679214406</v>
      </c>
      <c r="Q20" s="7">
        <f>SUM(Q11,Q14,Q15,Q16,Q17,Q22,Q23,Q21)*'Исходные данные'!$D$23</f>
        <v>3921323.5679214406</v>
      </c>
      <c r="R20" s="7">
        <f>SUM(R11,R14,R15,R16,R17,R22,R23,R21)*'Исходные данные'!$D$23</f>
        <v>3921323.5679214406</v>
      </c>
      <c r="S20" s="7">
        <f>SUM(S11,S14,S15,S16,S17,S22,S23,S21)*'Исходные данные'!$D$23</f>
        <v>3921323.5679214406</v>
      </c>
      <c r="T20" s="7">
        <f>SUM(T11,T14,T15,T16,T17,T22,T23,T21)*'Исходные данные'!$D$23</f>
        <v>3921323.5679214406</v>
      </c>
      <c r="U20" s="7">
        <f>SUM(U11,U14,U15,U16,U17,U22,U23,U21)*'Исходные данные'!$D$23</f>
        <v>3921323.5679214406</v>
      </c>
      <c r="V20" s="7">
        <f>SUM(V11,V14,V15,V16,V17,V22,V23,V21)*'Исходные данные'!$D$23</f>
        <v>3921323.5679214406</v>
      </c>
      <c r="W20" s="7">
        <f>SUM(W11,W14,W15,W16,W17,W22,W23,W21)*'Исходные данные'!$D$23</f>
        <v>3921323.5679214406</v>
      </c>
      <c r="X20" s="7">
        <f>SUM(X11,X14,X15,X16,X17,X22,X23,X21)*'Исходные данные'!$D$23</f>
        <v>3921323.5679214406</v>
      </c>
      <c r="Y20" s="7">
        <f>SUM(Y11,Y14,Y15,Y16,Y17,Y22,Y23,Y21)*'Исходные данные'!$D$23</f>
        <v>3921323.5679214406</v>
      </c>
      <c r="Z20" s="7">
        <f>SUM(Z11,Z14,Z15,Z16,Z17,Z22,Z23,Z21)*'Исходные данные'!$D$23</f>
        <v>3921323.5679214406</v>
      </c>
      <c r="AA20" s="7">
        <f>SUM(AA11,AA14,AA15,AA16,AA17,AA22,AA23,AA21)*'Исходные данные'!$D$23</f>
        <v>3921323.5679214406</v>
      </c>
      <c r="AB20" s="7">
        <f>SUMIF('Вспомогательная табл помесячно'!$F$5:$BX$5,'Горизонталь поквартально'!AB7,'Вспомогательная табл помесячно'!$F$20:$BX$20)</f>
        <v>0</v>
      </c>
      <c r="AC20" s="7">
        <f>SUMIF('Вспомогательная табл помесячно'!$F$5:$BX$5,'Горизонталь поквартально'!AC7,'Вспомогательная табл помесячно'!$F$20:$BX$20)</f>
        <v>0</v>
      </c>
      <c r="AD20" s="4">
        <f>SUMIF('Вспомогательная табл помесячно'!$F$5:$BX$5,'Горизонталь поквартально'!AD7,'Вспомогательная табл помесячно'!$F$20:$BX$20)</f>
        <v>0</v>
      </c>
      <c r="AE20" s="4">
        <f>SUMIF('Вспомогательная табл помесячно'!$F$5:$BX$5,'Горизонталь поквартально'!AE7,'Вспомогательная табл помесячно'!$F$20:$BX$20)</f>
        <v>0</v>
      </c>
      <c r="AF20" s="4">
        <f>SUMIF('Вспомогательная табл помесячно'!$F$5:$BX$5,'Горизонталь поквартально'!AF7,'Вспомогательная табл помесячно'!$F$20:$BX$20)</f>
        <v>0</v>
      </c>
      <c r="AG20" s="4">
        <f>SUMIF('Вспомогательная табл помесячно'!$F$5:$BX$5,'Горизонталь поквартально'!AG7,'Вспомогательная табл помесячно'!$F$20:$BX$20)</f>
        <v>0</v>
      </c>
      <c r="AH20" s="4">
        <f>SUMIF('Вспомогательная табл помесячно'!$F$5:$BX$5,'Горизонталь поквартально'!AH7,'Вспомогательная табл помесячно'!$F$20:$BX$20)</f>
        <v>0</v>
      </c>
      <c r="AI20" s="4">
        <f>SUMIF('Вспомогательная табл помесячно'!$F$5:$BX$5,'Горизонталь поквартально'!AI7,'Вспомогательная табл помесячно'!$F$20:$BX$20)</f>
        <v>0</v>
      </c>
      <c r="AJ20" s="4">
        <f>SUMIF('Вспомогательная табл помесячно'!$F$5:$BX$5,'Горизонталь поквартально'!AJ7,'Вспомогательная табл помесячно'!$F$20:$BX$20)</f>
        <v>0</v>
      </c>
      <c r="AK20" s="4">
        <f>SUMIF('Вспомогательная табл помесячно'!$F$5:$BX$5,'Горизонталь поквартально'!AK7,'Вспомогательная табл помесячно'!$F$20:$BX$20)</f>
        <v>0</v>
      </c>
      <c r="AL20" s="4">
        <f>SUMIF('Вспомогательная табл помесячно'!$F$5:$BX$5,'Горизонталь поквартально'!AL7,'Вспомогательная табл помесячно'!$F$20:$BX$20)</f>
        <v>0</v>
      </c>
      <c r="AM20" s="4">
        <f>SUMIF('Вспомогательная табл помесячно'!$F$5:$BX$5,'Горизонталь поквартально'!AM7,'Вспомогательная табл помесячно'!$F$20:$BX$20)</f>
        <v>0</v>
      </c>
      <c r="AN20" s="4">
        <f>SUMIF('Вспомогательная табл помесячно'!$F$5:$BX$5,'Горизонталь поквартально'!AN7,'Вспомогательная табл помесячно'!$F$20:$BX$20)</f>
        <v>0</v>
      </c>
      <c r="AO20" s="4">
        <f>SUMIF('Вспомогательная табл помесячно'!$F$5:$BX$5,'Горизонталь поквартально'!AO7,'Вспомогательная табл помесячно'!$F$20:$BX$20)</f>
        <v>0</v>
      </c>
      <c r="AP20" s="4">
        <f>SUMIF('Вспомогательная табл помесячно'!$F$5:$BX$5,'Горизонталь поквартально'!AP7,'Вспомогательная табл помесячно'!$F$20:$BX$20)</f>
        <v>0</v>
      </c>
      <c r="AQ20" s="4">
        <f>SUMIF('Вспомогательная табл помесячно'!$F$5:$BX$5,'Горизонталь поквартально'!AQ7,'Вспомогательная табл помесячно'!$F$20:$BX$20)</f>
        <v>0</v>
      </c>
      <c r="AR20" s="4">
        <f>SUMIF('Вспомогательная табл помесячно'!$F$5:$BX$5,'Горизонталь поквартально'!AR7,'Вспомогательная табл помесячно'!$F$20:$BX$20)</f>
        <v>0</v>
      </c>
      <c r="AS20" s="4">
        <f>SUMIF('Вспомогательная табл помесячно'!$F$5:$BX$5,'Горизонталь поквартально'!AS7,'Вспомогательная табл помесячно'!$F$20:$BX$20)</f>
        <v>0</v>
      </c>
      <c r="AT20" s="4">
        <f>SUMIF('Вспомогательная табл помесячно'!$F$5:$BX$5,'Горизонталь поквартально'!AT7,'Вспомогательная табл помесячно'!$F$20:$BX$20)</f>
        <v>0</v>
      </c>
      <c r="AU20" s="4">
        <f>SUMIF('Вспомогательная табл помесячно'!$F$5:$BX$5,'Горизонталь поквартально'!AU7,'Вспомогательная табл помесячно'!$F$20:$BX$20)</f>
        <v>0</v>
      </c>
      <c r="AV20" s="4">
        <f>SUMIF('Вспомогательная табл помесячно'!$F$5:$BX$5,'Горизонталь поквартально'!AV7,'Вспомогательная табл помесячно'!$F$20:$BX$20)</f>
        <v>0</v>
      </c>
      <c r="AW20" s="4">
        <f>SUMIF('Вспомогательная табл помесячно'!$F$5:$BX$5,'Горизонталь поквартально'!AW7,'Вспомогательная табл помесячно'!$F$20:$BX$20)</f>
        <v>0</v>
      </c>
      <c r="AX20" s="4">
        <f>SUMIF('Вспомогательная табл помесячно'!$F$5:$BX$5,'Горизонталь поквартально'!AX7,'Вспомогательная табл помесячно'!$F$20:$BX$20)</f>
        <v>0</v>
      </c>
      <c r="AY20" s="4">
        <f>SUMIF('Вспомогательная табл помесячно'!$F$5:$BX$5,'Горизонталь поквартально'!AY7,'Вспомогательная табл помесячно'!$F$20:$BX$20)</f>
        <v>0</v>
      </c>
      <c r="AZ20" s="4">
        <f>SUMIF('Вспомогательная табл помесячно'!$F$5:$BX$5,'Горизонталь поквартально'!AZ7,'Вспомогательная табл помесячно'!$F$20:$BX$20)</f>
        <v>0</v>
      </c>
      <c r="BA20" s="4">
        <f>SUMIF('Вспомогательная табл помесячно'!$F$5:$BX$5,'Горизонталь поквартально'!BA7,'Вспомогательная табл помесячно'!$F$20:$BX$20)</f>
        <v>0</v>
      </c>
      <c r="BB20" s="4">
        <f>SUMIF('Вспомогательная табл помесячно'!$F$5:$BX$5,'Горизонталь поквартально'!BB7,'Вспомогательная табл помесячно'!$F$20:$BX$20)</f>
        <v>0</v>
      </c>
      <c r="BC20" s="4">
        <f>SUMIF('Вспомогательная табл помесячно'!$F$5:$BX$5,'Горизонталь поквартально'!BC7,'Вспомогательная табл помесячно'!$F$20:$BX$20)</f>
        <v>0</v>
      </c>
      <c r="BD20" s="4">
        <f>SUMIF('Вспомогательная табл помесячно'!$F$5:$BX$5,'Горизонталь поквартально'!BD7,'Вспомогательная табл помесячно'!$F$20:$BX$20)</f>
        <v>0</v>
      </c>
      <c r="BE20" s="4">
        <f>SUMIF('Вспомогательная табл помесячно'!$F$5:$BX$5,'Горизонталь поквартально'!BE7,'Вспомогательная табл помесячно'!$F$20:$BX$20)</f>
        <v>0</v>
      </c>
      <c r="BF20" s="4">
        <f>SUMIF('Вспомогательная табл помесячно'!$F$5:$BX$5,'Горизонталь поквартально'!BF7,'Вспомогательная табл помесячно'!$F$20:$BX$20)</f>
        <v>0</v>
      </c>
      <c r="BG20" s="4">
        <f>SUMIF('Вспомогательная табл помесячно'!$F$5:$BX$5,'Горизонталь поквартально'!BG7,'Вспомогательная табл помесячно'!$F$20:$BX$20)</f>
        <v>0</v>
      </c>
      <c r="BH20" s="4">
        <f>SUMIF('Вспомогательная табл помесячно'!$F$5:$BX$5,'Горизонталь поквартально'!BH7,'Вспомогательная табл помесячно'!$F$20:$BX$20)</f>
        <v>0</v>
      </c>
      <c r="BI20" s="4">
        <f>SUMIF('Вспомогательная табл помесячно'!$F$5:$BX$5,'Горизонталь поквартально'!BI7,'Вспомогательная табл помесячно'!$F$20:$BX$20)</f>
        <v>0</v>
      </c>
      <c r="BJ20" s="4">
        <f>SUMIF('Вспомогательная табл помесячно'!$F$5:$BX$5,'Горизонталь поквартально'!BJ7,'Вспомогательная табл помесячно'!$F$20:$BX$20)</f>
        <v>0</v>
      </c>
      <c r="BK20" s="4">
        <f>SUMIF('Вспомогательная табл помесячно'!$F$5:$BX$5,'Горизонталь поквартально'!BK7,'Вспомогательная табл помесячно'!$F$20:$BX$20)</f>
        <v>0</v>
      </c>
      <c r="BL20" s="4">
        <f>SUMIF('Вспомогательная табл помесячно'!$F$5:$BX$5,'Горизонталь поквартально'!BL7,'Вспомогательная табл помесячно'!$F$20:$BX$20)</f>
        <v>0</v>
      </c>
      <c r="BM20" s="4">
        <f>SUMIF('Вспомогательная табл помесячно'!$F$5:$BX$5,'Горизонталь поквартально'!BM7,'Вспомогательная табл помесячно'!$F$20:$BX$20)</f>
        <v>0</v>
      </c>
      <c r="BN20" s="4">
        <f>SUMIF('Вспомогательная табл помесячно'!$F$5:$BX$5,'Горизонталь поквартально'!BN7,'Вспомогательная табл помесячно'!$F$20:$BX$20)</f>
        <v>0</v>
      </c>
      <c r="BO20" s="4">
        <f>SUMIF('Вспомогательная табл помесячно'!$F$5:$BX$5,'Горизонталь поквартально'!BO7,'Вспомогательная табл помесячно'!$F$20:$BX$20)</f>
        <v>0</v>
      </c>
      <c r="BP20" s="4">
        <f>SUMIF('Вспомогательная табл помесячно'!$F$5:$BX$5,'Горизонталь поквартально'!BP7,'Вспомогательная табл помесячно'!$F$20:$BX$20)</f>
        <v>0</v>
      </c>
      <c r="BQ20" s="4">
        <f>SUMIF('Вспомогательная табл помесячно'!$F$5:$BX$5,'Горизонталь поквартально'!BQ7,'Вспомогательная табл помесячно'!$F$20:$BX$20)</f>
        <v>0</v>
      </c>
      <c r="BR20" s="4">
        <f>SUMIF('Вспомогательная табл помесячно'!$F$5:$BX$5,'Горизонталь поквартально'!BR7,'Вспомогательная табл помесячно'!$F$20:$BX$20)</f>
        <v>0</v>
      </c>
      <c r="BS20" s="4">
        <f>SUMIF('Вспомогательная табл помесячно'!$F$5:$BX$5,'Горизонталь поквартально'!BS7,'Вспомогательная табл помесячно'!$F$20:$BX$20)</f>
        <v>0</v>
      </c>
      <c r="BT20" s="4">
        <f>SUMIF('Вспомогательная табл помесячно'!$F$5:$BX$5,'Горизонталь поквартально'!BT7,'Вспомогательная табл помесячно'!$F$20:$BX$20)</f>
        <v>0</v>
      </c>
      <c r="BU20" s="4">
        <f>SUMIF('Вспомогательная табл помесячно'!$F$5:$BX$5,'Горизонталь поквартально'!BU7,'Вспомогательная табл помесячно'!$F$20:$BX$20)</f>
        <v>0</v>
      </c>
      <c r="BV20" s="4">
        <f>SUMIF('Вспомогательная табл помесячно'!$F$5:$BX$5,'Горизонталь поквартально'!BV7,'Вспомогательная табл помесячно'!$F$20:$BX$20)</f>
        <v>0</v>
      </c>
      <c r="BW20" s="5">
        <f>SUMIF('Вспомогательная табл помесячно'!$F$5:$BX$5,'Горизонталь поквартально'!BW7,'Вспомогательная табл помесячно'!$F$20:$BX$20)</f>
        <v>0</v>
      </c>
    </row>
    <row r="21" spans="1:75" x14ac:dyDescent="0.3">
      <c r="A21" s="92">
        <f t="shared" si="0"/>
        <v>644000000.00000024</v>
      </c>
      <c r="B21" s="93" t="b">
        <f t="shared" si="1"/>
        <v>1</v>
      </c>
      <c r="C21" s="15" t="s">
        <v>101</v>
      </c>
      <c r="D21" s="103" t="s">
        <v>6</v>
      </c>
      <c r="E21" s="16">
        <f t="shared" si="8"/>
        <v>644000000.00000024</v>
      </c>
      <c r="F21" s="7">
        <f>SUMIF('Вспомогательная табл помесячно'!$F$5:$BX$5,'Горизонталь поквартально'!F7,'Вспомогательная табл помесячно'!$F$21:$BX$21)</f>
        <v>0</v>
      </c>
      <c r="G21" s="7">
        <f>SUMIF('Вспомогательная табл помесячно'!$F$5:$BX$5,'Горизонталь поквартально'!G7,'Вспомогательная табл помесячно'!$F$21:$BX$21)</f>
        <v>0</v>
      </c>
      <c r="H21" s="7">
        <f>SUMIF('Вспомогательная табл помесячно'!$F$5:$BX$5,'Горизонталь поквартально'!H7,'Вспомогательная табл помесячно'!$F$21:$BX$21)</f>
        <v>0</v>
      </c>
      <c r="I21" s="7">
        <f>SUMIF('Вспомогательная табл помесячно'!$F$5:$BX$5,'Горизонталь поквартально'!I7,'Вспомогательная табл помесячно'!$F$21:$BX$21)</f>
        <v>0</v>
      </c>
      <c r="J21" s="7">
        <f>SUMIF('Вспомогательная табл помесячно'!$F$5:$BX$5,'Горизонталь поквартально'!J7,'Вспомогательная табл помесячно'!$F$21:$BX$21)</f>
        <v>0</v>
      </c>
      <c r="K21" s="7">
        <f>SUMIF('Вспомогательная табл помесячно'!$F$5:$BX$5,'Горизонталь поквартально'!K7,'Вспомогательная табл помесячно'!$F$21:$BX$21)</f>
        <v>0</v>
      </c>
      <c r="L21" s="7">
        <f>SUMIF('Вспомогательная табл помесячно'!$F$5:$BX$5,'Горизонталь поквартально'!L7,'Вспомогательная табл помесячно'!$F$21:$BX$21)</f>
        <v>0</v>
      </c>
      <c r="M21" s="7">
        <f>SUMIF('Вспомогательная табл помесячно'!$F$5:$BX$5,'Горизонталь поквартально'!M7,'Вспомогательная табл помесячно'!$F$21:$BX$21)</f>
        <v>0</v>
      </c>
      <c r="N21" s="7">
        <f>SUMIF('Вспомогательная табл помесячно'!$F$5:$BX$5,'Горизонталь поквартально'!N7,'Вспомогательная табл помесячно'!$F$21:$BX$21)</f>
        <v>0</v>
      </c>
      <c r="O21" s="7">
        <f>SUMIF('Вспомогательная табл помесячно'!$F$5:$BX$5,'Горизонталь поквартально'!O7,'Вспомогательная табл помесячно'!$F$21:$BX$21)</f>
        <v>0</v>
      </c>
      <c r="P21" s="7">
        <f>SUMIF('Вспомогательная табл помесячно'!$F$5:$BX$5,'Горизонталь поквартально'!P7,'Вспомогательная табл помесячно'!$F$21:$BX$21)</f>
        <v>0</v>
      </c>
      <c r="Q21" s="7">
        <f>SUMIF('Вспомогательная табл помесячно'!$F$5:$BX$5,'Горизонталь поквартально'!Q7,'Вспомогательная табл помесячно'!$F$21:$BX$21)</f>
        <v>0</v>
      </c>
      <c r="R21" s="7">
        <f>SUMIF('Вспомогательная табл помесячно'!$F$5:$BX$5,'Горизонталь поквартально'!R7,'Вспомогательная табл помесячно'!$F$21:$BX$21)</f>
        <v>0</v>
      </c>
      <c r="S21" s="7">
        <f>SUMIF('Вспомогательная табл помесячно'!$F$5:$BX$5,'Горизонталь поквартально'!S7,'Вспомогательная табл помесячно'!$F$21:$BX$21)</f>
        <v>0</v>
      </c>
      <c r="T21" s="7">
        <f>SUMIF('Вспомогательная табл помесячно'!$F$5:$BX$5,'Горизонталь поквартально'!T7,'Вспомогательная табл помесячно'!$F$21:$BX$21)</f>
        <v>0</v>
      </c>
      <c r="U21" s="7">
        <f>SUMIF('Вспомогательная табл помесячно'!$F$5:$BX$5,'Горизонталь поквартально'!U7,'Вспомогательная табл помесячно'!$F$21:$BX$21)</f>
        <v>0</v>
      </c>
      <c r="V21" s="7">
        <f>SUMIF('Вспомогательная табл помесячно'!$F$5:$BX$5,'Горизонталь поквартально'!V7,'Вспомогательная табл помесячно'!$F$21:$BX$21)</f>
        <v>0</v>
      </c>
      <c r="W21" s="7">
        <f>SUMIF('Вспомогательная табл помесячно'!$F$5:$BX$5,'Горизонталь поквартально'!W7,'Вспомогательная табл помесячно'!$F$21:$BX$21)</f>
        <v>0</v>
      </c>
      <c r="X21" s="7">
        <f>SUMIF('Вспомогательная табл помесячно'!$F$5:$BX$5,'Горизонталь поквартально'!X7,'Вспомогательная табл помесячно'!$F$21:$BX$21)</f>
        <v>0</v>
      </c>
      <c r="Y21" s="7">
        <f>SUMIF('Вспомогательная табл помесячно'!$F$5:$BX$5,'Горизонталь поквартально'!Y7,'Вспомогательная табл помесячно'!$F$21:$BX$21)</f>
        <v>0</v>
      </c>
      <c r="Z21" s="7">
        <f>SUMIF('Вспомогательная табл помесячно'!$F$5:$BX$5,'Горизонталь поквартально'!Z7,'Вспомогательная табл помесячно'!$F$21:$BX$21)</f>
        <v>0</v>
      </c>
      <c r="AA21" s="7">
        <f>SUMIF('Вспомогательная табл помесячно'!$F$5:$BX$5,'Горизонталь поквартально'!AA7,'Вспомогательная табл помесячно'!$F$21:$BX$21)</f>
        <v>0</v>
      </c>
      <c r="AB21" s="7">
        <f>SUMIF('Вспомогательная табл помесячно'!$F$5:$BX$5,'Горизонталь поквартально'!AB7,'Вспомогательная табл помесячно'!$F$21:$BX$21)</f>
        <v>549444638.99602437</v>
      </c>
      <c r="AC21" s="7">
        <f>SUMIF('Вспомогательная табл помесячно'!$F$5:$BX$5,'Горизонталь поквартально'!AC7,'Вспомогательная табл помесячно'!$F$21:$BX$21)</f>
        <v>94555361.003975824</v>
      </c>
      <c r="AD21" s="7">
        <f>SUMIF('Вспомогательная табл помесячно'!$F$5:$BX$5,'Горизонталь поквартально'!AD7,'Вспомогательная табл помесячно'!$F$21:$BX$21)</f>
        <v>0</v>
      </c>
      <c r="AE21" s="7">
        <f>SUMIF('Вспомогательная табл помесячно'!$F$5:$BX$5,'Горизонталь поквартально'!AE7,'Вспомогательная табл помесячно'!$F$21:$BX$21)</f>
        <v>0</v>
      </c>
      <c r="AF21" s="7">
        <f>SUMIF('Вспомогательная табл помесячно'!$F$5:$BX$5,'Горизонталь поквартально'!AF7,'Вспомогательная табл помесячно'!$F$21:$BX$21)</f>
        <v>0</v>
      </c>
      <c r="AG21" s="7">
        <f>SUMIF('Вспомогательная табл помесячно'!$F$5:$BX$5,'Горизонталь поквартально'!AG7,'Вспомогательная табл помесячно'!$F$21:$BX$21)</f>
        <v>0</v>
      </c>
      <c r="AH21" s="7">
        <f>SUMIF('Вспомогательная табл помесячно'!$F$5:$BX$5,'Горизонталь поквартально'!AH7,'Вспомогательная табл помесячно'!$F$21:$BX$21)</f>
        <v>0</v>
      </c>
      <c r="AI21" s="7">
        <f>SUMIF('Вспомогательная табл помесячно'!$F$5:$BX$5,'Горизонталь поквартально'!AI7,'Вспомогательная табл помесячно'!$F$21:$BX$21)</f>
        <v>0</v>
      </c>
      <c r="AJ21" s="7">
        <f>SUMIF('Вспомогательная табл помесячно'!$F$5:$BX$5,'Горизонталь поквартально'!AJ7,'Вспомогательная табл помесячно'!$F$21:$BX$21)</f>
        <v>0</v>
      </c>
      <c r="AK21" s="7">
        <f>SUMIF('Вспомогательная табл помесячно'!$F$5:$BX$5,'Горизонталь поквартально'!AK7,'Вспомогательная табл помесячно'!$F$21:$BX$21)</f>
        <v>0</v>
      </c>
      <c r="AL21" s="7">
        <f>SUMIF('Вспомогательная табл помесячно'!$F$5:$BX$5,'Горизонталь поквартально'!AL7,'Вспомогательная табл помесячно'!$F$21:$BX$21)</f>
        <v>0</v>
      </c>
      <c r="AM21" s="7">
        <f>SUMIF('Вспомогательная табл помесячно'!$F$5:$BX$5,'Горизонталь поквартально'!AM7,'Вспомогательная табл помесячно'!$F$21:$BX$21)</f>
        <v>0</v>
      </c>
      <c r="AN21" s="7">
        <f>SUMIF('Вспомогательная табл помесячно'!$F$5:$BX$5,'Горизонталь поквартально'!AN7,'Вспомогательная табл помесячно'!$F$21:$BX$21)</f>
        <v>0</v>
      </c>
      <c r="AO21" s="7">
        <f>SUMIF('Вспомогательная табл помесячно'!$F$5:$BX$5,'Горизонталь поквартально'!AO7,'Вспомогательная табл помесячно'!$F$21:$BX$21)</f>
        <v>0</v>
      </c>
      <c r="AP21" s="7">
        <f>SUMIF('Вспомогательная табл помесячно'!$F$5:$BX$5,'Горизонталь поквартально'!AP7,'Вспомогательная табл помесячно'!$F$21:$BX$21)</f>
        <v>0</v>
      </c>
      <c r="AQ21" s="7">
        <f>SUMIF('Вспомогательная табл помесячно'!$F$5:$BX$5,'Горизонталь поквартально'!AQ7,'Вспомогательная табл помесячно'!$F$21:$BX$21)</f>
        <v>0</v>
      </c>
      <c r="AR21" s="7">
        <f>SUMIF('Вспомогательная табл помесячно'!$F$5:$BX$5,'Горизонталь поквартально'!AR7,'Вспомогательная табл помесячно'!$F$21:$BX$21)</f>
        <v>0</v>
      </c>
      <c r="AS21" s="7">
        <f>SUMIF('Вспомогательная табл помесячно'!$F$5:$BX$5,'Горизонталь поквартально'!AS7,'Вспомогательная табл помесячно'!$F$21:$BX$21)</f>
        <v>0</v>
      </c>
      <c r="AT21" s="7">
        <f>SUMIF('Вспомогательная табл помесячно'!$F$5:$BX$5,'Горизонталь поквартально'!AT7,'Вспомогательная табл помесячно'!$F$21:$BX$21)</f>
        <v>0</v>
      </c>
      <c r="AU21" s="7">
        <f>SUMIF('Вспомогательная табл помесячно'!$F$5:$BX$5,'Горизонталь поквартально'!AU7,'Вспомогательная табл помесячно'!$F$21:$BX$21)</f>
        <v>0</v>
      </c>
      <c r="AV21" s="7">
        <f>SUMIF('Вспомогательная табл помесячно'!$F$5:$BX$5,'Горизонталь поквартально'!AV7,'Вспомогательная табл помесячно'!$F$21:$BX$21)</f>
        <v>0</v>
      </c>
      <c r="AW21" s="7">
        <f>SUMIF('Вспомогательная табл помесячно'!$F$5:$BX$5,'Горизонталь поквартально'!AW7,'Вспомогательная табл помесячно'!$F$21:$BX$21)</f>
        <v>0</v>
      </c>
      <c r="AX21" s="7">
        <f>SUMIF('Вспомогательная табл помесячно'!$F$5:$BX$5,'Горизонталь поквартально'!AX7,'Вспомогательная табл помесячно'!$F$21:$BX$21)</f>
        <v>0</v>
      </c>
      <c r="AY21" s="7">
        <f>SUMIF('Вспомогательная табл помесячно'!$F$5:$BX$5,'Горизонталь поквартально'!AY7,'Вспомогательная табл помесячно'!$F$21:$BX$21)</f>
        <v>0</v>
      </c>
      <c r="AZ21" s="7">
        <f>SUMIF('Вспомогательная табл помесячно'!$F$5:$BX$5,'Горизонталь поквартально'!AZ7,'Вспомогательная табл помесячно'!$F$21:$BX$21)</f>
        <v>0</v>
      </c>
      <c r="BA21" s="7">
        <f>SUMIF('Вспомогательная табл помесячно'!$F$5:$BX$5,'Горизонталь поквартально'!BA7,'Вспомогательная табл помесячно'!$F$21:$BX$21)</f>
        <v>0</v>
      </c>
      <c r="BB21" s="7">
        <f>SUMIF('Вспомогательная табл помесячно'!$F$5:$BX$5,'Горизонталь поквартально'!BB7,'Вспомогательная табл помесячно'!$F$21:$BX$21)</f>
        <v>0</v>
      </c>
      <c r="BC21" s="7">
        <f>SUMIF('Вспомогательная табл помесячно'!$F$5:$BX$5,'Горизонталь поквартально'!BC7,'Вспомогательная табл помесячно'!$F$21:$BX$21)</f>
        <v>0</v>
      </c>
      <c r="BD21" s="7">
        <f>SUMIF('Вспомогательная табл помесячно'!$F$5:$BX$5,'Горизонталь поквартально'!BD7,'Вспомогательная табл помесячно'!$F$21:$BX$21)</f>
        <v>0</v>
      </c>
      <c r="BE21" s="7">
        <f>SUMIF('Вспомогательная табл помесячно'!$F$5:$BX$5,'Горизонталь поквартально'!BE7,'Вспомогательная табл помесячно'!$F$21:$BX$21)</f>
        <v>0</v>
      </c>
      <c r="BF21" s="7">
        <f>SUMIF('Вспомогательная табл помесячно'!$F$5:$BX$5,'Горизонталь поквартально'!BF7,'Вспомогательная табл помесячно'!$F$21:$BX$21)</f>
        <v>0</v>
      </c>
      <c r="BG21" s="7">
        <f>SUMIF('Вспомогательная табл помесячно'!$F$5:$BX$5,'Горизонталь поквартально'!BG7,'Вспомогательная табл помесячно'!$F$21:$BX$21)</f>
        <v>0</v>
      </c>
      <c r="BH21" s="7">
        <f>SUMIF('Вспомогательная табл помесячно'!$F$5:$BX$5,'Горизонталь поквартально'!BH7,'Вспомогательная табл помесячно'!$F$21:$BX$21)</f>
        <v>0</v>
      </c>
      <c r="BI21" s="7">
        <f>SUMIF('Вспомогательная табл помесячно'!$F$5:$BX$5,'Горизонталь поквартально'!BI7,'Вспомогательная табл помесячно'!$F$21:$BX$21)</f>
        <v>0</v>
      </c>
      <c r="BJ21" s="7">
        <f>SUMIF('Вспомогательная табл помесячно'!$F$5:$BX$5,'Горизонталь поквартально'!BJ7,'Вспомогательная табл помесячно'!$F$21:$BX$21)</f>
        <v>0</v>
      </c>
      <c r="BK21" s="7">
        <f>SUMIF('Вспомогательная табл помесячно'!$F$5:$BX$5,'Горизонталь поквартально'!BK7,'Вспомогательная табл помесячно'!$F$21:$BX$21)</f>
        <v>0</v>
      </c>
      <c r="BL21" s="7">
        <f>SUMIF('Вспомогательная табл помесячно'!$F$5:$BX$5,'Горизонталь поквартально'!BL7,'Вспомогательная табл помесячно'!$F$21:$BX$21)</f>
        <v>0</v>
      </c>
      <c r="BM21" s="7">
        <f>SUMIF('Вспомогательная табл помесячно'!$F$5:$BX$5,'Горизонталь поквартально'!BM7,'Вспомогательная табл помесячно'!$F$21:$BX$21)</f>
        <v>0</v>
      </c>
      <c r="BN21" s="7">
        <f>SUMIF('Вспомогательная табл помесячно'!$F$5:$BX$5,'Горизонталь поквартально'!BN7,'Вспомогательная табл помесячно'!$F$21:$BX$21)</f>
        <v>0</v>
      </c>
      <c r="BO21" s="7">
        <f>SUMIF('Вспомогательная табл помесячно'!$F$5:$BX$5,'Горизонталь поквартально'!BO7,'Вспомогательная табл помесячно'!$F$21:$BX$21)</f>
        <v>0</v>
      </c>
      <c r="BP21" s="7">
        <f>SUMIF('Вспомогательная табл помесячно'!$F$5:$BX$5,'Горизонталь поквартально'!BP7,'Вспомогательная табл помесячно'!$F$21:$BX$21)</f>
        <v>0</v>
      </c>
      <c r="BQ21" s="7">
        <f>SUMIF('Вспомогательная табл помесячно'!$F$5:$BX$5,'Горизонталь поквартально'!BQ7,'Вспомогательная табл помесячно'!$F$21:$BX$21)</f>
        <v>0</v>
      </c>
      <c r="BR21" s="7">
        <f>SUMIF('Вспомогательная табл помесячно'!$F$5:$BX$5,'Горизонталь поквартально'!BR7,'Вспомогательная табл помесячно'!$F$21:$BX$21)</f>
        <v>0</v>
      </c>
      <c r="BS21" s="7">
        <f>SUMIF('Вспомогательная табл помесячно'!$F$5:$BX$5,'Горизонталь поквартально'!BS7,'Вспомогательная табл помесячно'!$F$21:$BX$21)</f>
        <v>0</v>
      </c>
      <c r="BT21" s="7">
        <f>SUMIF('Вспомогательная табл помесячно'!$F$5:$BX$5,'Горизонталь поквартально'!BT7,'Вспомогательная табл помесячно'!$F$21:$BX$21)</f>
        <v>0</v>
      </c>
      <c r="BU21" s="7">
        <f>SUMIF('Вспомогательная табл помесячно'!$F$5:$BX$5,'Горизонталь поквартально'!BU7,'Вспомогательная табл помесячно'!$F$21:$BX$21)</f>
        <v>0</v>
      </c>
      <c r="BV21" s="7">
        <f>SUMIF('Вспомогательная табл помесячно'!$F$5:$BX$5,'Горизонталь поквартально'!BV7,'Вспомогательная табл помесячно'!$F$21:$BX$21)</f>
        <v>0</v>
      </c>
      <c r="BW21" s="81">
        <f>SUMIF('Вспомогательная табл помесячно'!$F$5:$BX$5,'Горизонталь поквартально'!BW7,'Вспомогательная табл помесячно'!$F$21:$BX$21)</f>
        <v>0</v>
      </c>
    </row>
    <row r="22" spans="1:75" x14ac:dyDescent="0.3">
      <c r="A22" s="92">
        <f t="shared" si="0"/>
        <v>71000000</v>
      </c>
      <c r="B22" s="93" t="b">
        <f t="shared" si="1"/>
        <v>1</v>
      </c>
      <c r="C22" s="15" t="s">
        <v>15</v>
      </c>
      <c r="D22" s="103" t="s">
        <v>6</v>
      </c>
      <c r="E22" s="16">
        <f t="shared" si="8"/>
        <v>71000000</v>
      </c>
      <c r="F22" s="7">
        <f>SUMIF('Вспомогательная табл помесячно'!$F$5:$BX$5,'Горизонталь поквартально'!F7,'Вспомогательная табл помесячно'!$F$22:$BX$22)</f>
        <v>3000000</v>
      </c>
      <c r="G22" s="7">
        <f>SUMIF('Вспомогательная табл помесячно'!$F$5:$BX$5,'Горизонталь поквартально'!G7,'Вспомогательная табл помесячно'!$F$22:$BX$22)</f>
        <v>3000000</v>
      </c>
      <c r="H22" s="7">
        <f>SUMIF('Вспомогательная табл помесячно'!$F$5:$BX$5,'Горизонталь поквартально'!H7,'Вспомогательная табл помесячно'!$F$22:$BX$22)</f>
        <v>3000000</v>
      </c>
      <c r="I22" s="7">
        <f>SUMIF('Вспомогательная табл помесячно'!$F$5:$BX$5,'Горизонталь поквартально'!I7,'Вспомогательная табл помесячно'!$F$22:$BX$22)</f>
        <v>3000000</v>
      </c>
      <c r="J22" s="7">
        <f>SUMIF('Вспомогательная табл помесячно'!$F$5:$BX$5,'Горизонталь поквартально'!J7,'Вспомогательная табл помесячно'!$F$22:$BX$22)</f>
        <v>3000000</v>
      </c>
      <c r="K22" s="7">
        <f>SUMIF('Вспомогательная табл помесячно'!$F$5:$BX$5,'Горизонталь поквартально'!K7,'Вспомогательная табл помесячно'!$F$22:$BX$22)</f>
        <v>3000000</v>
      </c>
      <c r="L22" s="7">
        <f>SUMIF('Вспомогательная табл помесячно'!$F$5:$BX$5,'Горизонталь поквартально'!L7,'Вспомогательная табл помесячно'!$F$22:$BX$22)</f>
        <v>3000000</v>
      </c>
      <c r="M22" s="7">
        <f>SUMIF('Вспомогательная табл помесячно'!$F$5:$BX$5,'Горизонталь поквартально'!M7,'Вспомогательная табл помесячно'!$F$22:$BX$22)</f>
        <v>3000000</v>
      </c>
      <c r="N22" s="7">
        <f>SUMIF('Вспомогательная табл помесячно'!$F$5:$BX$5,'Горизонталь поквартально'!N7,'Вспомогательная табл помесячно'!$F$22:$BX$22)</f>
        <v>3000000</v>
      </c>
      <c r="O22" s="7">
        <f>SUMIF('Вспомогательная табл помесячно'!$F$5:$BX$5,'Горизонталь поквартально'!O7,'Вспомогательная табл помесячно'!$F$22:$BX$22)</f>
        <v>3000000</v>
      </c>
      <c r="P22" s="7">
        <f>SUMIF('Вспомогательная табл помесячно'!$F$5:$BX$5,'Горизонталь поквартально'!P7,'Вспомогательная табл помесячно'!$F$22:$BX$22)</f>
        <v>3000000</v>
      </c>
      <c r="Q22" s="7">
        <f>SUMIF('Вспомогательная табл помесячно'!$F$5:$BX$5,'Горизонталь поквартально'!Q7,'Вспомогательная табл помесячно'!$F$22:$BX$22)</f>
        <v>3000000</v>
      </c>
      <c r="R22" s="7">
        <f>SUMIF('Вспомогательная табл помесячно'!$F$5:$BX$5,'Горизонталь поквартально'!R7,'Вспомогательная табл помесячно'!$F$22:$BX$22)</f>
        <v>3000000</v>
      </c>
      <c r="S22" s="7">
        <f>SUMIF('Вспомогательная табл помесячно'!$F$5:$BX$5,'Горизонталь поквартально'!S7,'Вспомогательная табл помесячно'!$F$22:$BX$22)</f>
        <v>3000000</v>
      </c>
      <c r="T22" s="7">
        <f>SUMIF('Вспомогательная табл помесячно'!$F$5:$BX$5,'Горизонталь поквартально'!T7,'Вспомогательная табл помесячно'!$F$22:$BX$22)</f>
        <v>3000000</v>
      </c>
      <c r="U22" s="7">
        <f>SUMIF('Вспомогательная табл помесячно'!$F$5:$BX$5,'Горизонталь поквартально'!U7,'Вспомогательная табл помесячно'!$F$22:$BX$22)</f>
        <v>3000000</v>
      </c>
      <c r="V22" s="7">
        <f>SUMIF('Вспомогательная табл помесячно'!$F$5:$BX$5,'Горизонталь поквартально'!V7,'Вспомогательная табл помесячно'!$F$22:$BX$22)</f>
        <v>3000000</v>
      </c>
      <c r="W22" s="7">
        <f>SUMIF('Вспомогательная табл помесячно'!$F$5:$BX$5,'Горизонталь поквартально'!W7,'Вспомогательная табл помесячно'!$F$22:$BX$22)</f>
        <v>3000000</v>
      </c>
      <c r="X22" s="7">
        <f>SUMIF('Вспомогательная табл помесячно'!$F$5:$BX$5,'Горизонталь поквартально'!X7,'Вспомогательная табл помесячно'!$F$22:$BX$22)</f>
        <v>3000000</v>
      </c>
      <c r="Y22" s="7">
        <f>SUMIF('Вспомогательная табл помесячно'!$F$5:$BX$5,'Горизонталь поквартально'!Y7,'Вспомогательная табл помесячно'!$F$22:$BX$22)</f>
        <v>3000000</v>
      </c>
      <c r="Z22" s="7">
        <f>SUMIF('Вспомогательная табл помесячно'!$F$5:$BX$5,'Горизонталь поквартально'!Z7,'Вспомогательная табл помесячно'!$F$22:$BX$22)</f>
        <v>3000000</v>
      </c>
      <c r="AA22" s="7">
        <f>SUMIF('Вспомогательная табл помесячно'!$F$5:$BX$5,'Горизонталь поквартально'!AA7,'Вспомогательная табл помесячно'!$F$22:$BX$22)</f>
        <v>3000000</v>
      </c>
      <c r="AB22" s="7">
        <f>SUMIF('Вспомогательная табл помесячно'!$F$5:$BX$5,'Горизонталь поквартально'!AB7,'Вспомогательная табл помесячно'!$F$22:$BX$22)</f>
        <v>3000000</v>
      </c>
      <c r="AC22" s="7">
        <f>SUMIF('Вспомогательная табл помесячно'!$F$5:$BX$5,'Горизонталь поквартально'!AC7,'Вспомогательная табл помесячно'!$F$22:$BX$22)</f>
        <v>2000000</v>
      </c>
      <c r="AD22" s="7">
        <f>SUMIF('Вспомогательная табл помесячно'!$F$5:$BX$5,'Горизонталь поквартально'!AD7,'Вспомогательная табл помесячно'!$F$22:$BX$22)</f>
        <v>0</v>
      </c>
      <c r="AE22" s="7">
        <f>SUMIF('Вспомогательная табл помесячно'!$F$5:$BX$5,'Горизонталь поквартально'!AE7,'Вспомогательная табл помесячно'!$F$22:$BX$22)</f>
        <v>0</v>
      </c>
      <c r="AF22" s="7">
        <f>SUMIF('Вспомогательная табл помесячно'!$F$5:$BX$5,'Горизонталь поквартально'!AF7,'Вспомогательная табл помесячно'!$F$22:$BX$22)</f>
        <v>0</v>
      </c>
      <c r="AG22" s="7">
        <f>SUMIF('Вспомогательная табл помесячно'!$F$5:$BX$5,'Горизонталь поквартально'!AG7,'Вспомогательная табл помесячно'!$F$22:$BX$22)</f>
        <v>0</v>
      </c>
      <c r="AH22" s="7">
        <f>SUMIF('Вспомогательная табл помесячно'!$F$5:$BX$5,'Горизонталь поквартально'!AH7,'Вспомогательная табл помесячно'!$F$22:$BX$22)</f>
        <v>0</v>
      </c>
      <c r="AI22" s="7">
        <f>SUMIF('Вспомогательная табл помесячно'!$F$5:$BX$5,'Горизонталь поквартально'!AI7,'Вспомогательная табл помесячно'!$F$22:$BX$22)</f>
        <v>0</v>
      </c>
      <c r="AJ22" s="7">
        <f>SUMIF('Вспомогательная табл помесячно'!$F$5:$BX$5,'Горизонталь поквартально'!AJ7,'Вспомогательная табл помесячно'!$F$22:$BX$22)</f>
        <v>0</v>
      </c>
      <c r="AK22" s="7">
        <f>SUMIF('Вспомогательная табл помесячно'!$F$5:$BX$5,'Горизонталь поквартально'!AK7,'Вспомогательная табл помесячно'!$F$22:$BX$22)</f>
        <v>0</v>
      </c>
      <c r="AL22" s="7">
        <f>SUMIF('Вспомогательная табл помесячно'!$F$5:$BX$5,'Горизонталь поквартально'!AL7,'Вспомогательная табл помесячно'!$F$22:$BX$22)</f>
        <v>0</v>
      </c>
      <c r="AM22" s="7">
        <f>SUMIF('Вспомогательная табл помесячно'!$F$5:$BX$5,'Горизонталь поквартально'!AM7,'Вспомогательная табл помесячно'!$F$22:$BX$22)</f>
        <v>0</v>
      </c>
      <c r="AN22" s="7">
        <f>SUMIF('Вспомогательная табл помесячно'!$F$5:$BX$5,'Горизонталь поквартально'!AN7,'Вспомогательная табл помесячно'!$F$22:$BX$22)</f>
        <v>0</v>
      </c>
      <c r="AO22" s="7">
        <f>SUMIF('Вспомогательная табл помесячно'!$F$5:$BX$5,'Горизонталь поквартально'!AO7,'Вспомогательная табл помесячно'!$F$22:$BX$22)</f>
        <v>0</v>
      </c>
      <c r="AP22" s="7">
        <f>SUMIF('Вспомогательная табл помесячно'!$F$5:$BX$5,'Горизонталь поквартально'!AP7,'Вспомогательная табл помесячно'!$F$22:$BX$22)</f>
        <v>0</v>
      </c>
      <c r="AQ22" s="7">
        <f>SUMIF('Вспомогательная табл помесячно'!$F$5:$BX$5,'Горизонталь поквартально'!AQ7,'Вспомогательная табл помесячно'!$F$22:$BX$22)</f>
        <v>0</v>
      </c>
      <c r="AR22" s="7">
        <f>SUMIF('Вспомогательная табл помесячно'!$F$5:$BX$5,'Горизонталь поквартально'!AR7,'Вспомогательная табл помесячно'!$F$22:$BX$22)</f>
        <v>0</v>
      </c>
      <c r="AS22" s="7">
        <f>SUMIF('Вспомогательная табл помесячно'!$F$5:$BX$5,'Горизонталь поквартально'!AS7,'Вспомогательная табл помесячно'!$F$22:$BX$22)</f>
        <v>0</v>
      </c>
      <c r="AT22" s="7">
        <f>SUMIF('Вспомогательная табл помесячно'!$F$5:$BX$5,'Горизонталь поквартально'!AT7,'Вспомогательная табл помесячно'!$F$22:$BX$22)</f>
        <v>0</v>
      </c>
      <c r="AU22" s="7">
        <f>SUMIF('Вспомогательная табл помесячно'!$F$5:$BX$5,'Горизонталь поквартально'!AU7,'Вспомогательная табл помесячно'!$F$22:$BX$22)</f>
        <v>0</v>
      </c>
      <c r="AV22" s="7">
        <f>SUMIF('Вспомогательная табл помесячно'!$F$5:$BX$5,'Горизонталь поквартально'!AV7,'Вспомогательная табл помесячно'!$F$22:$BX$22)</f>
        <v>0</v>
      </c>
      <c r="AW22" s="7">
        <f>SUMIF('Вспомогательная табл помесячно'!$F$5:$BX$5,'Горизонталь поквартально'!AW7,'Вспомогательная табл помесячно'!$F$22:$BX$22)</f>
        <v>0</v>
      </c>
      <c r="AX22" s="7">
        <f>SUMIF('Вспомогательная табл помесячно'!$F$5:$BX$5,'Горизонталь поквартально'!AX7,'Вспомогательная табл помесячно'!$F$22:$BX$22)</f>
        <v>0</v>
      </c>
      <c r="AY22" s="7">
        <f>SUMIF('Вспомогательная табл помесячно'!$F$5:$BX$5,'Горизонталь поквартально'!AY7,'Вспомогательная табл помесячно'!$F$22:$BX$22)</f>
        <v>0</v>
      </c>
      <c r="AZ22" s="7">
        <f>SUMIF('Вспомогательная табл помесячно'!$F$5:$BX$5,'Горизонталь поквартально'!AZ7,'Вспомогательная табл помесячно'!$F$22:$BX$22)</f>
        <v>0</v>
      </c>
      <c r="BA22" s="7">
        <f>SUMIF('Вспомогательная табл помесячно'!$F$5:$BX$5,'Горизонталь поквартально'!BA7,'Вспомогательная табл помесячно'!$F$22:$BX$22)</f>
        <v>0</v>
      </c>
      <c r="BB22" s="7">
        <f>SUMIF('Вспомогательная табл помесячно'!$F$5:$BX$5,'Горизонталь поквартально'!BB7,'Вспомогательная табл помесячно'!$F$22:$BX$22)</f>
        <v>0</v>
      </c>
      <c r="BC22" s="7">
        <f>SUMIF('Вспомогательная табл помесячно'!$F$5:$BX$5,'Горизонталь поквартально'!BC7,'Вспомогательная табл помесячно'!$F$22:$BX$22)</f>
        <v>0</v>
      </c>
      <c r="BD22" s="7">
        <f>SUMIF('Вспомогательная табл помесячно'!$F$5:$BX$5,'Горизонталь поквартально'!BD7,'Вспомогательная табл помесячно'!$F$22:$BX$22)</f>
        <v>0</v>
      </c>
      <c r="BE22" s="7">
        <f>SUMIF('Вспомогательная табл помесячно'!$F$5:$BX$5,'Горизонталь поквартально'!BE7,'Вспомогательная табл помесячно'!$F$22:$BX$22)</f>
        <v>0</v>
      </c>
      <c r="BF22" s="7">
        <f>SUMIF('Вспомогательная табл помесячно'!$F$5:$BX$5,'Горизонталь поквартально'!BF7,'Вспомогательная табл помесячно'!$F$22:$BX$22)</f>
        <v>0</v>
      </c>
      <c r="BG22" s="7">
        <f>SUMIF('Вспомогательная табл помесячно'!$F$5:$BX$5,'Горизонталь поквартально'!BG7,'Вспомогательная табл помесячно'!$F$22:$BX$22)</f>
        <v>0</v>
      </c>
      <c r="BH22" s="7">
        <f>SUMIF('Вспомогательная табл помесячно'!$F$5:$BX$5,'Горизонталь поквартально'!BH7,'Вспомогательная табл помесячно'!$F$22:$BX$22)</f>
        <v>0</v>
      </c>
      <c r="BI22" s="7">
        <f>SUMIF('Вспомогательная табл помесячно'!$F$5:$BX$5,'Горизонталь поквартально'!BI7,'Вспомогательная табл помесячно'!$F$22:$BX$22)</f>
        <v>0</v>
      </c>
      <c r="BJ22" s="7">
        <f>SUMIF('Вспомогательная табл помесячно'!$F$5:$BX$5,'Горизонталь поквартально'!BJ7,'Вспомогательная табл помесячно'!$F$22:$BX$22)</f>
        <v>0</v>
      </c>
      <c r="BK22" s="7">
        <f>SUMIF('Вспомогательная табл помесячно'!$F$5:$BX$5,'Горизонталь поквартально'!BK7,'Вспомогательная табл помесячно'!$F$22:$BX$22)</f>
        <v>0</v>
      </c>
      <c r="BL22" s="7">
        <f>SUMIF('Вспомогательная табл помесячно'!$F$5:$BX$5,'Горизонталь поквартально'!BL7,'Вспомогательная табл помесячно'!$F$22:$BX$22)</f>
        <v>0</v>
      </c>
      <c r="BM22" s="7">
        <f>SUMIF('Вспомогательная табл помесячно'!$F$5:$BX$5,'Горизонталь поквартально'!BM7,'Вспомогательная табл помесячно'!$F$22:$BX$22)</f>
        <v>0</v>
      </c>
      <c r="BN22" s="7">
        <f>SUMIF('Вспомогательная табл помесячно'!$F$5:$BX$5,'Горизонталь поквартально'!BN7,'Вспомогательная табл помесячно'!$F$22:$BX$22)</f>
        <v>0</v>
      </c>
      <c r="BO22" s="7">
        <f>SUMIF('Вспомогательная табл помесячно'!$F$5:$BX$5,'Горизонталь поквартально'!BO7,'Вспомогательная табл помесячно'!$F$22:$BX$22)</f>
        <v>0</v>
      </c>
      <c r="BP22" s="7">
        <f>SUMIF('Вспомогательная табл помесячно'!$F$5:$BX$5,'Горизонталь поквартально'!BP7,'Вспомогательная табл помесячно'!$F$22:$BX$22)</f>
        <v>0</v>
      </c>
      <c r="BQ22" s="7">
        <f>SUMIF('Вспомогательная табл помесячно'!$F$5:$BX$5,'Горизонталь поквартально'!BQ7,'Вспомогательная табл помесячно'!$F$22:$BX$22)</f>
        <v>0</v>
      </c>
      <c r="BR22" s="7">
        <f>SUMIF('Вспомогательная табл помесячно'!$F$5:$BX$5,'Горизонталь поквартально'!BR7,'Вспомогательная табл помесячно'!$F$22:$BX$22)</f>
        <v>0</v>
      </c>
      <c r="BS22" s="7">
        <f>SUMIF('Вспомогательная табл помесячно'!$F$5:$BX$5,'Горизонталь поквартально'!BS7,'Вспомогательная табл помесячно'!$F$22:$BX$22)</f>
        <v>0</v>
      </c>
      <c r="BT22" s="7">
        <f>SUMIF('Вспомогательная табл помесячно'!$F$5:$BX$5,'Горизонталь поквартально'!BT7,'Вспомогательная табл помесячно'!$F$22:$BX$22)</f>
        <v>0</v>
      </c>
      <c r="BU22" s="7">
        <f>SUMIF('Вспомогательная табл помесячно'!$F$5:$BX$5,'Горизонталь поквартально'!BU7,'Вспомогательная табл помесячно'!$F$22:$BX$22)</f>
        <v>0</v>
      </c>
      <c r="BV22" s="7">
        <f>SUMIF('Вспомогательная табл помесячно'!$F$5:$BX$5,'Горизонталь поквартально'!BV7,'Вспомогательная табл помесячно'!$F$22:$BX$22)</f>
        <v>0</v>
      </c>
      <c r="BW22" s="81">
        <f>SUMIF('Вспомогательная табл помесячно'!$F$5:$BX$5,'Горизонталь поквартально'!BW7,'Вспомогательная табл помесячно'!$F$22:$BX$22)</f>
        <v>0</v>
      </c>
    </row>
    <row r="23" spans="1:75" x14ac:dyDescent="0.3">
      <c r="A23" s="92">
        <f t="shared" si="0"/>
        <v>289800000</v>
      </c>
      <c r="B23" s="93" t="b">
        <f t="shared" si="1"/>
        <v>1</v>
      </c>
      <c r="C23" s="15" t="s">
        <v>16</v>
      </c>
      <c r="D23" s="103" t="s">
        <v>6</v>
      </c>
      <c r="E23" s="16">
        <f t="shared" si="8"/>
        <v>289800000</v>
      </c>
      <c r="F23" s="7">
        <f>SUMIF('Вспомогательная табл помесячно'!$F$5:$BX$5,'Горизонталь поквартально'!F7,'Вспомогательная табл помесячно'!$F$23:$BX$23)</f>
        <v>0</v>
      </c>
      <c r="G23" s="7">
        <f>SUMIF('Вспомогательная табл помесячно'!$F$5:$BX$5,'Горизонталь поквартально'!G7,'Вспомогательная табл помесячно'!$F$23:$BX$23)</f>
        <v>0</v>
      </c>
      <c r="H23" s="7">
        <f>SUMIF('Вспомогательная табл помесячно'!$F$5:$BX$5,'Горизонталь поквартально'!H7,'Вспомогательная табл помесячно'!$F$23:$BX$23)</f>
        <v>14490000</v>
      </c>
      <c r="I23" s="7">
        <f>SUMIF('Вспомогательная табл помесячно'!$F$5:$BX$5,'Горизонталь поквартально'!I7,'Вспомогательная табл помесячно'!$F$23:$BX$23)</f>
        <v>14490000</v>
      </c>
      <c r="J23" s="7">
        <f>SUMIF('Вспомогательная табл помесячно'!$F$5:$BX$5,'Горизонталь поквартально'!J7,'Вспомогательная табл помесячно'!$F$23:$BX$23)</f>
        <v>14490000</v>
      </c>
      <c r="K23" s="7">
        <f>SUMIF('Вспомогательная табл помесячно'!$F$5:$BX$5,'Горизонталь поквартально'!K7,'Вспомогательная табл помесячно'!$F$23:$BX$23)</f>
        <v>14490000</v>
      </c>
      <c r="L23" s="7">
        <f>SUMIF('Вспомогательная табл помесячно'!$F$5:$BX$5,'Горизонталь поквартально'!L7,'Вспомогательная табл помесячно'!$F$23:$BX$23)</f>
        <v>14490000</v>
      </c>
      <c r="M23" s="7">
        <f>SUMIF('Вспомогательная табл помесячно'!$F$5:$BX$5,'Горизонталь поквартально'!M7,'Вспомогательная табл помесячно'!$F$23:$BX$23)</f>
        <v>14490000</v>
      </c>
      <c r="N23" s="7">
        <f>SUMIF('Вспомогательная табл помесячно'!$F$5:$BX$5,'Горизонталь поквартально'!N7,'Вспомогательная табл помесячно'!$F$23:$BX$23)</f>
        <v>14490000</v>
      </c>
      <c r="O23" s="7">
        <f>SUMIF('Вспомогательная табл помесячно'!$F$5:$BX$5,'Горизонталь поквартально'!O7,'Вспомогательная табл помесячно'!$F$23:$BX$23)</f>
        <v>14490000</v>
      </c>
      <c r="P23" s="7">
        <f>SUMIF('Вспомогательная табл помесячно'!$F$5:$BX$5,'Горизонталь поквартально'!P7,'Вспомогательная табл помесячно'!$F$23:$BX$23)</f>
        <v>14490000</v>
      </c>
      <c r="Q23" s="7">
        <f>SUMIF('Вспомогательная табл помесячно'!$F$5:$BX$5,'Горизонталь поквартально'!Q7,'Вспомогательная табл помесячно'!$F$23:$BX$23)</f>
        <v>14490000</v>
      </c>
      <c r="R23" s="7">
        <f>SUMIF('Вспомогательная табл помесячно'!$F$5:$BX$5,'Горизонталь поквартально'!R7,'Вспомогательная табл помесячно'!$F$23:$BX$23)</f>
        <v>14490000</v>
      </c>
      <c r="S23" s="7">
        <f>SUMIF('Вспомогательная табл помесячно'!$F$5:$BX$5,'Горизонталь поквартально'!S7,'Вспомогательная табл помесячно'!$F$23:$BX$23)</f>
        <v>14490000</v>
      </c>
      <c r="T23" s="7">
        <f>SUMIF('Вспомогательная табл помесячно'!$F$5:$BX$5,'Горизонталь поквартально'!T7,'Вспомогательная табл помесячно'!$F$23:$BX$23)</f>
        <v>14490000</v>
      </c>
      <c r="U23" s="7">
        <f>SUMIF('Вспомогательная табл помесячно'!$F$5:$BX$5,'Горизонталь поквартально'!U7,'Вспомогательная табл помесячно'!$F$23:$BX$23)</f>
        <v>14490000</v>
      </c>
      <c r="V23" s="7">
        <f>SUMIF('Вспомогательная табл помесячно'!$F$5:$BX$5,'Горизонталь поквартально'!V7,'Вспомогательная табл помесячно'!$F$23:$BX$23)</f>
        <v>14490000</v>
      </c>
      <c r="W23" s="7">
        <f>SUMIF('Вспомогательная табл помесячно'!$F$5:$BX$5,'Горизонталь поквартально'!W7,'Вспомогательная табл помесячно'!$F$23:$BX$23)</f>
        <v>14490000</v>
      </c>
      <c r="X23" s="7">
        <f>SUMIF('Вспомогательная табл помесячно'!$F$5:$BX$5,'Горизонталь поквартально'!X7,'Вспомогательная табл помесячно'!$F$23:$BX$23)</f>
        <v>14490000</v>
      </c>
      <c r="Y23" s="7">
        <f>SUMIF('Вспомогательная табл помесячно'!$F$5:$BX$5,'Горизонталь поквартально'!Y7,'Вспомогательная табл помесячно'!$F$23:$BX$23)</f>
        <v>14490000</v>
      </c>
      <c r="Z23" s="7">
        <f>SUMIF('Вспомогательная табл помесячно'!$F$5:$BX$5,'Горизонталь поквартально'!Z7,'Вспомогательная табл помесячно'!$F$23:$BX$23)</f>
        <v>14490000</v>
      </c>
      <c r="AA23" s="7">
        <f>SUMIF('Вспомогательная табл помесячно'!$F$5:$BX$5,'Горизонталь поквартально'!AA7,'Вспомогательная табл помесячно'!$F$23:$BX$23)</f>
        <v>14490000</v>
      </c>
      <c r="AB23" s="7">
        <f>SUMIF('Вспомогательная табл помесячно'!$F$5:$BX$5,'Горизонталь поквартально'!AB7,'Вспомогательная табл помесячно'!$F$23:$BX$23)</f>
        <v>0</v>
      </c>
      <c r="AC23" s="7">
        <f>SUMIF('Вспомогательная табл помесячно'!$F$5:$BX$5,'Горизонталь поквартально'!AC7,'Вспомогательная табл помесячно'!$F$23:$BX$23)</f>
        <v>0</v>
      </c>
      <c r="AD23" s="7">
        <f>SUMIF('Вспомогательная табл помесячно'!$F$5:$BX$5,'Горизонталь поквартально'!AD7,'Вспомогательная табл помесячно'!$F$23:$BX$23)</f>
        <v>0</v>
      </c>
      <c r="AE23" s="7">
        <f>SUMIF('Вспомогательная табл помесячно'!$F$5:$BX$5,'Горизонталь поквартально'!AE7,'Вспомогательная табл помесячно'!$F$23:$BX$23)</f>
        <v>0</v>
      </c>
      <c r="AF23" s="7">
        <f>SUMIF('Вспомогательная табл помесячно'!$F$5:$BX$5,'Горизонталь поквартально'!AF7,'Вспомогательная табл помесячно'!$F$23:$BX$23)</f>
        <v>0</v>
      </c>
      <c r="AG23" s="7">
        <f>SUMIF('Вспомогательная табл помесячно'!$F$5:$BX$5,'Горизонталь поквартально'!AG7,'Вспомогательная табл помесячно'!$F$23:$BX$23)</f>
        <v>0</v>
      </c>
      <c r="AH23" s="7">
        <f>SUMIF('Вспомогательная табл помесячно'!$F$5:$BX$5,'Горизонталь поквартально'!AH7,'Вспомогательная табл помесячно'!$F$23:$BX$23)</f>
        <v>0</v>
      </c>
      <c r="AI23" s="7">
        <f>SUMIF('Вспомогательная табл помесячно'!$F$5:$BX$5,'Горизонталь поквартально'!AI7,'Вспомогательная табл помесячно'!$F$23:$BX$23)</f>
        <v>0</v>
      </c>
      <c r="AJ23" s="7">
        <f>SUMIF('Вспомогательная табл помесячно'!$F$5:$BX$5,'Горизонталь поквартально'!AJ7,'Вспомогательная табл помесячно'!$F$23:$BX$23)</f>
        <v>0</v>
      </c>
      <c r="AK23" s="7">
        <f>SUMIF('Вспомогательная табл помесячно'!$F$5:$BX$5,'Горизонталь поквартально'!AK7,'Вспомогательная табл помесячно'!$F$23:$BX$23)</f>
        <v>0</v>
      </c>
      <c r="AL23" s="7">
        <f>SUMIF('Вспомогательная табл помесячно'!$F$5:$BX$5,'Горизонталь поквартально'!AL7,'Вспомогательная табл помесячно'!$F$23:$BX$23)</f>
        <v>0</v>
      </c>
      <c r="AM23" s="7">
        <f>SUMIF('Вспомогательная табл помесячно'!$F$5:$BX$5,'Горизонталь поквартально'!AM7,'Вспомогательная табл помесячно'!$F$23:$BX$23)</f>
        <v>0</v>
      </c>
      <c r="AN23" s="7">
        <f>SUMIF('Вспомогательная табл помесячно'!$F$5:$BX$5,'Горизонталь поквартально'!AN7,'Вспомогательная табл помесячно'!$F$23:$BX$23)</f>
        <v>0</v>
      </c>
      <c r="AO23" s="7">
        <f>SUMIF('Вспомогательная табл помесячно'!$F$5:$BX$5,'Горизонталь поквартально'!AO7,'Вспомогательная табл помесячно'!$F$23:$BX$23)</f>
        <v>0</v>
      </c>
      <c r="AP23" s="7">
        <f>SUMIF('Вспомогательная табл помесячно'!$F$5:$BX$5,'Горизонталь поквартально'!AP7,'Вспомогательная табл помесячно'!$F$23:$BX$23)</f>
        <v>0</v>
      </c>
      <c r="AQ23" s="7">
        <f>SUMIF('Вспомогательная табл помесячно'!$F$5:$BX$5,'Горизонталь поквартально'!AQ7,'Вспомогательная табл помесячно'!$F$23:$BX$23)</f>
        <v>0</v>
      </c>
      <c r="AR23" s="7">
        <f>SUMIF('Вспомогательная табл помесячно'!$F$5:$BX$5,'Горизонталь поквартально'!AR7,'Вспомогательная табл помесячно'!$F$23:$BX$23)</f>
        <v>0</v>
      </c>
      <c r="AS23" s="7">
        <f>SUMIF('Вспомогательная табл помесячно'!$F$5:$BX$5,'Горизонталь поквартально'!AS7,'Вспомогательная табл помесячно'!$F$23:$BX$23)</f>
        <v>0</v>
      </c>
      <c r="AT23" s="7">
        <f>SUMIF('Вспомогательная табл помесячно'!$F$5:$BX$5,'Горизонталь поквартально'!AT7,'Вспомогательная табл помесячно'!$F$23:$BX$23)</f>
        <v>0</v>
      </c>
      <c r="AU23" s="7">
        <f>SUMIF('Вспомогательная табл помесячно'!$F$5:$BX$5,'Горизонталь поквартально'!AU7,'Вспомогательная табл помесячно'!$F$23:$BX$23)</f>
        <v>0</v>
      </c>
      <c r="AV23" s="7">
        <f>SUMIF('Вспомогательная табл помесячно'!$F$5:$BX$5,'Горизонталь поквартально'!AV7,'Вспомогательная табл помесячно'!$F$23:$BX$23)</f>
        <v>0</v>
      </c>
      <c r="AW23" s="7">
        <f>SUMIF('Вспомогательная табл помесячно'!$F$5:$BX$5,'Горизонталь поквартально'!AW7,'Вспомогательная табл помесячно'!$F$23:$BX$23)</f>
        <v>0</v>
      </c>
      <c r="AX23" s="7">
        <f>SUMIF('Вспомогательная табл помесячно'!$F$5:$BX$5,'Горизонталь поквартально'!AX7,'Вспомогательная табл помесячно'!$F$23:$BX$23)</f>
        <v>0</v>
      </c>
      <c r="AY23" s="7">
        <f>SUMIF('Вспомогательная табл помесячно'!$F$5:$BX$5,'Горизонталь поквартально'!AY7,'Вспомогательная табл помесячно'!$F$23:$BX$23)</f>
        <v>0</v>
      </c>
      <c r="AZ23" s="7">
        <f>SUMIF('Вспомогательная табл помесячно'!$F$5:$BX$5,'Горизонталь поквартально'!AZ7,'Вспомогательная табл помесячно'!$F$23:$BX$23)</f>
        <v>0</v>
      </c>
      <c r="BA23" s="7">
        <f>SUMIF('Вспомогательная табл помесячно'!$F$5:$BX$5,'Горизонталь поквартально'!BA7,'Вспомогательная табл помесячно'!$F$23:$BX$23)</f>
        <v>0</v>
      </c>
      <c r="BB23" s="7">
        <f>SUMIF('Вспомогательная табл помесячно'!$F$5:$BX$5,'Горизонталь поквартально'!BB7,'Вспомогательная табл помесячно'!$F$23:$BX$23)</f>
        <v>0</v>
      </c>
      <c r="BC23" s="7">
        <f>SUMIF('Вспомогательная табл помесячно'!$F$5:$BX$5,'Горизонталь поквартально'!BC7,'Вспомогательная табл помесячно'!$F$23:$BX$23)</f>
        <v>0</v>
      </c>
      <c r="BD23" s="7">
        <f>SUMIF('Вспомогательная табл помесячно'!$F$5:$BX$5,'Горизонталь поквартально'!BD7,'Вспомогательная табл помесячно'!$F$23:$BX$23)</f>
        <v>0</v>
      </c>
      <c r="BE23" s="7">
        <f>SUMIF('Вспомогательная табл помесячно'!$F$5:$BX$5,'Горизонталь поквартально'!BE7,'Вспомогательная табл помесячно'!$F$23:$BX$23)</f>
        <v>0</v>
      </c>
      <c r="BF23" s="7">
        <f>SUMIF('Вспомогательная табл помесячно'!$F$5:$BX$5,'Горизонталь поквартально'!BF7,'Вспомогательная табл помесячно'!$F$23:$BX$23)</f>
        <v>0</v>
      </c>
      <c r="BG23" s="7">
        <f>SUMIF('Вспомогательная табл помесячно'!$F$5:$BX$5,'Горизонталь поквартально'!BG7,'Вспомогательная табл помесячно'!$F$23:$BX$23)</f>
        <v>0</v>
      </c>
      <c r="BH23" s="7">
        <f>SUMIF('Вспомогательная табл помесячно'!$F$5:$BX$5,'Горизонталь поквартально'!BH7,'Вспомогательная табл помесячно'!$F$23:$BX$23)</f>
        <v>0</v>
      </c>
      <c r="BI23" s="7">
        <f>SUMIF('Вспомогательная табл помесячно'!$F$5:$BX$5,'Горизонталь поквартально'!BI7,'Вспомогательная табл помесячно'!$F$23:$BX$23)</f>
        <v>0</v>
      </c>
      <c r="BJ23" s="7">
        <f>SUMIF('Вспомогательная табл помесячно'!$F$5:$BX$5,'Горизонталь поквартально'!BJ7,'Вспомогательная табл помесячно'!$F$23:$BX$23)</f>
        <v>0</v>
      </c>
      <c r="BK23" s="7">
        <f>SUMIF('Вспомогательная табл помесячно'!$F$5:$BX$5,'Горизонталь поквартально'!BK7,'Вспомогательная табл помесячно'!$F$23:$BX$23)</f>
        <v>0</v>
      </c>
      <c r="BL23" s="7">
        <f>SUMIF('Вспомогательная табл помесячно'!$F$5:$BX$5,'Горизонталь поквартально'!BL7,'Вспомогательная табл помесячно'!$F$23:$BX$23)</f>
        <v>0</v>
      </c>
      <c r="BM23" s="7">
        <f>SUMIF('Вспомогательная табл помесячно'!$F$5:$BX$5,'Горизонталь поквартально'!BM7,'Вспомогательная табл помесячно'!$F$23:$BX$23)</f>
        <v>0</v>
      </c>
      <c r="BN23" s="7">
        <f>SUMIF('Вспомогательная табл помесячно'!$F$5:$BX$5,'Горизонталь поквартально'!BN7,'Вспомогательная табл помесячно'!$F$23:$BX$23)</f>
        <v>0</v>
      </c>
      <c r="BO23" s="7">
        <f>SUMIF('Вспомогательная табл помесячно'!$F$5:$BX$5,'Горизонталь поквартально'!BO7,'Вспомогательная табл помесячно'!$F$23:$BX$23)</f>
        <v>0</v>
      </c>
      <c r="BP23" s="7">
        <f>SUMIF('Вспомогательная табл помесячно'!$F$5:$BX$5,'Горизонталь поквартально'!BP7,'Вспомогательная табл помесячно'!$F$23:$BX$23)</f>
        <v>0</v>
      </c>
      <c r="BQ23" s="7">
        <f>SUMIF('Вспомогательная табл помесячно'!$F$5:$BX$5,'Горизонталь поквартально'!BQ7,'Вспомогательная табл помесячно'!$F$23:$BX$23)</f>
        <v>0</v>
      </c>
      <c r="BR23" s="7">
        <f>SUMIF('Вспомогательная табл помесячно'!$F$5:$BX$5,'Горизонталь поквартально'!BR7,'Вспомогательная табл помесячно'!$F$23:$BX$23)</f>
        <v>0</v>
      </c>
      <c r="BS23" s="7">
        <f>SUMIF('Вспомогательная табл помесячно'!$F$5:$BX$5,'Горизонталь поквартально'!BS7,'Вспомогательная табл помесячно'!$F$23:$BX$23)</f>
        <v>0</v>
      </c>
      <c r="BT23" s="7">
        <f>SUMIF('Вспомогательная табл помесячно'!$F$5:$BX$5,'Горизонталь поквартально'!BT7,'Вспомогательная табл помесячно'!$F$23:$BX$23)</f>
        <v>0</v>
      </c>
      <c r="BU23" s="7">
        <f>SUMIF('Вспомогательная табл помесячно'!$F$5:$BX$5,'Горизонталь поквартально'!BU7,'Вспомогательная табл помесячно'!$F$23:$BX$23)</f>
        <v>0</v>
      </c>
      <c r="BV23" s="7">
        <f>SUMIF('Вспомогательная табл помесячно'!$F$5:$BX$5,'Горизонталь поквартально'!BV7,'Вспомогательная табл помесячно'!$F$23:$BX$23)</f>
        <v>0</v>
      </c>
      <c r="BW23" s="81">
        <f>SUMIF('Вспомогательная табл помесячно'!$F$5:$BX$5,'Горизонталь поквартально'!BW7,'Вспомогательная табл помесячно'!$F$23:$BX$23)</f>
        <v>0</v>
      </c>
    </row>
    <row r="24" spans="1:75" x14ac:dyDescent="0.3">
      <c r="A24" s="92">
        <f t="shared" si="0"/>
        <v>3262877726.6962395</v>
      </c>
      <c r="B24" s="93" t="b">
        <f t="shared" si="1"/>
        <v>1</v>
      </c>
      <c r="C24" s="15" t="s">
        <v>86</v>
      </c>
      <c r="D24" s="103" t="s">
        <v>6</v>
      </c>
      <c r="E24" s="148">
        <f t="shared" ref="E24:AJ24" si="9">E8-E9</f>
        <v>3262877726.6962395</v>
      </c>
      <c r="F24" s="148">
        <f t="shared" si="9"/>
        <v>-128122807.01754387</v>
      </c>
      <c r="G24" s="148">
        <f t="shared" si="9"/>
        <v>-238122807.01754388</v>
      </c>
      <c r="H24" s="148">
        <f t="shared" si="9"/>
        <v>11548105.668016076</v>
      </c>
      <c r="I24" s="148">
        <f t="shared" si="9"/>
        <v>86411725.587044418</v>
      </c>
      <c r="J24" s="148">
        <f t="shared" si="9"/>
        <v>173366365.74898773</v>
      </c>
      <c r="K24" s="148">
        <f t="shared" si="9"/>
        <v>172703025.78947359</v>
      </c>
      <c r="L24" s="148">
        <f t="shared" si="9"/>
        <v>183210880.86656898</v>
      </c>
      <c r="M24" s="148">
        <f t="shared" si="9"/>
        <v>185202382.35851485</v>
      </c>
      <c r="N24" s="148">
        <f t="shared" si="9"/>
        <v>182849588.21776199</v>
      </c>
      <c r="O24" s="148">
        <f t="shared" si="9"/>
        <v>180496794.07700914</v>
      </c>
      <c r="P24" s="148">
        <f t="shared" si="9"/>
        <v>178143999.93625629</v>
      </c>
      <c r="Q24" s="148">
        <f t="shared" si="9"/>
        <v>187099531.94848818</v>
      </c>
      <c r="R24" s="148">
        <f t="shared" si="9"/>
        <v>185923134.87811172</v>
      </c>
      <c r="S24" s="148">
        <f t="shared" si="9"/>
        <v>184746737.80773532</v>
      </c>
      <c r="T24" s="148">
        <f t="shared" si="9"/>
        <v>183570340.73735887</v>
      </c>
      <c r="U24" s="148">
        <f t="shared" si="9"/>
        <v>182393943.66698241</v>
      </c>
      <c r="V24" s="148">
        <f t="shared" si="9"/>
        <v>181217546.59660602</v>
      </c>
      <c r="W24" s="148">
        <f t="shared" si="9"/>
        <v>180041149.52622956</v>
      </c>
      <c r="X24" s="148">
        <f t="shared" si="9"/>
        <v>178864752.45585316</v>
      </c>
      <c r="Y24" s="148">
        <f t="shared" si="9"/>
        <v>177688355.38547671</v>
      </c>
      <c r="Z24" s="148">
        <f t="shared" si="9"/>
        <v>176511958.31510025</v>
      </c>
      <c r="AA24" s="148">
        <f t="shared" si="9"/>
        <v>175335561.24472386</v>
      </c>
      <c r="AB24" s="148">
        <f t="shared" si="9"/>
        <v>-6065640.6154575348</v>
      </c>
      <c r="AC24" s="148">
        <f t="shared" si="9"/>
        <v>287863100.5344857</v>
      </c>
      <c r="AD24" s="16">
        <f t="shared" si="9"/>
        <v>0</v>
      </c>
      <c r="AE24" s="16">
        <f t="shared" si="9"/>
        <v>0</v>
      </c>
      <c r="AF24" s="16">
        <f t="shared" si="9"/>
        <v>0</v>
      </c>
      <c r="AG24" s="16">
        <f t="shared" si="9"/>
        <v>0</v>
      </c>
      <c r="AH24" s="16">
        <f t="shared" si="9"/>
        <v>0</v>
      </c>
      <c r="AI24" s="16">
        <f t="shared" si="9"/>
        <v>0</v>
      </c>
      <c r="AJ24" s="16">
        <f t="shared" si="9"/>
        <v>0</v>
      </c>
      <c r="AK24" s="16">
        <f t="shared" ref="AK24:BP24" si="10">AK8-AK9</f>
        <v>0</v>
      </c>
      <c r="AL24" s="16">
        <f t="shared" si="10"/>
        <v>0</v>
      </c>
      <c r="AM24" s="16">
        <f t="shared" si="10"/>
        <v>0</v>
      </c>
      <c r="AN24" s="16">
        <f t="shared" si="10"/>
        <v>0</v>
      </c>
      <c r="AO24" s="16">
        <f t="shared" si="10"/>
        <v>0</v>
      </c>
      <c r="AP24" s="16">
        <f t="shared" si="10"/>
        <v>0</v>
      </c>
      <c r="AQ24" s="16">
        <f t="shared" si="10"/>
        <v>0</v>
      </c>
      <c r="AR24" s="16">
        <f t="shared" si="10"/>
        <v>0</v>
      </c>
      <c r="AS24" s="16">
        <f t="shared" si="10"/>
        <v>0</v>
      </c>
      <c r="AT24" s="16">
        <f t="shared" si="10"/>
        <v>0</v>
      </c>
      <c r="AU24" s="16">
        <f t="shared" si="10"/>
        <v>0</v>
      </c>
      <c r="AV24" s="16">
        <f t="shared" si="10"/>
        <v>0</v>
      </c>
      <c r="AW24" s="16">
        <f t="shared" si="10"/>
        <v>0</v>
      </c>
      <c r="AX24" s="16">
        <f t="shared" si="10"/>
        <v>0</v>
      </c>
      <c r="AY24" s="16">
        <f t="shared" si="10"/>
        <v>0</v>
      </c>
      <c r="AZ24" s="16">
        <f t="shared" si="10"/>
        <v>0</v>
      </c>
      <c r="BA24" s="16">
        <f t="shared" si="10"/>
        <v>0</v>
      </c>
      <c r="BB24" s="16">
        <f t="shared" si="10"/>
        <v>0</v>
      </c>
      <c r="BC24" s="16">
        <f t="shared" si="10"/>
        <v>0</v>
      </c>
      <c r="BD24" s="16">
        <f t="shared" si="10"/>
        <v>0</v>
      </c>
      <c r="BE24" s="16">
        <f t="shared" si="10"/>
        <v>0</v>
      </c>
      <c r="BF24" s="16">
        <f t="shared" si="10"/>
        <v>0</v>
      </c>
      <c r="BG24" s="16">
        <f t="shared" si="10"/>
        <v>0</v>
      </c>
      <c r="BH24" s="16">
        <f t="shared" si="10"/>
        <v>0</v>
      </c>
      <c r="BI24" s="16">
        <f t="shared" si="10"/>
        <v>0</v>
      </c>
      <c r="BJ24" s="16">
        <f t="shared" si="10"/>
        <v>0</v>
      </c>
      <c r="BK24" s="16">
        <f t="shared" si="10"/>
        <v>0</v>
      </c>
      <c r="BL24" s="16">
        <f t="shared" si="10"/>
        <v>0</v>
      </c>
      <c r="BM24" s="16">
        <f t="shared" si="10"/>
        <v>0</v>
      </c>
      <c r="BN24" s="16">
        <f t="shared" si="10"/>
        <v>0</v>
      </c>
      <c r="BO24" s="16">
        <f t="shared" si="10"/>
        <v>0</v>
      </c>
      <c r="BP24" s="16">
        <f t="shared" si="10"/>
        <v>0</v>
      </c>
      <c r="BQ24" s="16">
        <f t="shared" ref="BQ24:BW24" si="11">BQ8-BQ9</f>
        <v>0</v>
      </c>
      <c r="BR24" s="16">
        <f t="shared" si="11"/>
        <v>0</v>
      </c>
      <c r="BS24" s="16">
        <f t="shared" si="11"/>
        <v>0</v>
      </c>
      <c r="BT24" s="16">
        <f t="shared" si="11"/>
        <v>0</v>
      </c>
      <c r="BU24" s="16">
        <f t="shared" si="11"/>
        <v>0</v>
      </c>
      <c r="BV24" s="16">
        <f t="shared" si="11"/>
        <v>0</v>
      </c>
      <c r="BW24" s="14">
        <f t="shared" si="11"/>
        <v>0</v>
      </c>
    </row>
    <row r="25" spans="1:75" x14ac:dyDescent="0.3">
      <c r="A25" s="24"/>
      <c r="B25" s="83"/>
      <c r="C25" s="15" t="s">
        <v>18</v>
      </c>
      <c r="D25" s="101"/>
      <c r="E25" s="19">
        <f>E24/E8</f>
        <v>0.25332901604784469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5"/>
    </row>
    <row r="26" spans="1:75" ht="15" thickBot="1" x14ac:dyDescent="0.35">
      <c r="A26" s="25"/>
      <c r="B26" s="84"/>
      <c r="C26" s="21" t="s">
        <v>19</v>
      </c>
      <c r="D26" s="102"/>
      <c r="E26" s="22">
        <f>E24/E9</f>
        <v>0.33927797047498143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35"/>
    </row>
    <row r="27" spans="1:75" ht="15" thickBot="1" x14ac:dyDescent="0.35"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75" x14ac:dyDescent="0.3">
      <c r="C28" s="116" t="s">
        <v>106</v>
      </c>
      <c r="D28" s="117" t="s">
        <v>6</v>
      </c>
      <c r="E28" s="118">
        <f>SUM(F28:BW28)</f>
        <v>3262877726.6962395</v>
      </c>
      <c r="F28" s="118">
        <f>F8-F9</f>
        <v>-128122807.01754387</v>
      </c>
      <c r="G28" s="118">
        <f t="shared" ref="G28:AK28" si="12">G8-G9</f>
        <v>-238122807.01754388</v>
      </c>
      <c r="H28" s="118">
        <f t="shared" si="12"/>
        <v>11548105.668016076</v>
      </c>
      <c r="I28" s="118">
        <f t="shared" si="12"/>
        <v>86411725.587044418</v>
      </c>
      <c r="J28" s="118">
        <f t="shared" si="12"/>
        <v>173366365.74898773</v>
      </c>
      <c r="K28" s="118">
        <f t="shared" si="12"/>
        <v>172703025.78947359</v>
      </c>
      <c r="L28" s="118">
        <f t="shared" si="12"/>
        <v>183210880.86656898</v>
      </c>
      <c r="M28" s="118">
        <f t="shared" si="12"/>
        <v>185202382.35851485</v>
      </c>
      <c r="N28" s="118">
        <f t="shared" si="12"/>
        <v>182849588.21776199</v>
      </c>
      <c r="O28" s="118">
        <f t="shared" si="12"/>
        <v>180496794.07700914</v>
      </c>
      <c r="P28" s="118">
        <f t="shared" si="12"/>
        <v>178143999.93625629</v>
      </c>
      <c r="Q28" s="118">
        <f t="shared" si="12"/>
        <v>187099531.94848818</v>
      </c>
      <c r="R28" s="118">
        <f t="shared" si="12"/>
        <v>185923134.87811172</v>
      </c>
      <c r="S28" s="118">
        <f t="shared" si="12"/>
        <v>184746737.80773532</v>
      </c>
      <c r="T28" s="118">
        <f t="shared" si="12"/>
        <v>183570340.73735887</v>
      </c>
      <c r="U28" s="118">
        <f t="shared" si="12"/>
        <v>182393943.66698241</v>
      </c>
      <c r="V28" s="118">
        <f t="shared" si="12"/>
        <v>181217546.59660602</v>
      </c>
      <c r="W28" s="118">
        <f t="shared" si="12"/>
        <v>180041149.52622956</v>
      </c>
      <c r="X28" s="118">
        <f t="shared" si="12"/>
        <v>178864752.45585316</v>
      </c>
      <c r="Y28" s="118">
        <f t="shared" si="12"/>
        <v>177688355.38547671</v>
      </c>
      <c r="Z28" s="118">
        <f t="shared" si="12"/>
        <v>176511958.31510025</v>
      </c>
      <c r="AA28" s="118">
        <f t="shared" si="12"/>
        <v>175335561.24472386</v>
      </c>
      <c r="AB28" s="118">
        <f t="shared" si="12"/>
        <v>-6065640.6154575348</v>
      </c>
      <c r="AC28" s="118">
        <f t="shared" si="12"/>
        <v>287863100.5344857</v>
      </c>
      <c r="AD28" s="118">
        <f t="shared" si="12"/>
        <v>0</v>
      </c>
      <c r="AE28" s="118">
        <f t="shared" si="12"/>
        <v>0</v>
      </c>
      <c r="AF28" s="118">
        <f t="shared" si="12"/>
        <v>0</v>
      </c>
      <c r="AG28" s="118">
        <f t="shared" si="12"/>
        <v>0</v>
      </c>
      <c r="AH28" s="118">
        <f t="shared" si="12"/>
        <v>0</v>
      </c>
      <c r="AI28" s="118">
        <f t="shared" si="12"/>
        <v>0</v>
      </c>
      <c r="AJ28" s="118">
        <f t="shared" si="12"/>
        <v>0</v>
      </c>
      <c r="AK28" s="118">
        <f t="shared" si="12"/>
        <v>0</v>
      </c>
      <c r="AL28" s="118">
        <f t="shared" ref="AL28:BQ28" si="13">AL8-AL9</f>
        <v>0</v>
      </c>
      <c r="AM28" s="118">
        <f t="shared" si="13"/>
        <v>0</v>
      </c>
      <c r="AN28" s="118">
        <f t="shared" si="13"/>
        <v>0</v>
      </c>
      <c r="AO28" s="118">
        <f t="shared" si="13"/>
        <v>0</v>
      </c>
      <c r="AP28" s="118">
        <f t="shared" si="13"/>
        <v>0</v>
      </c>
      <c r="AQ28" s="118">
        <f t="shared" si="13"/>
        <v>0</v>
      </c>
      <c r="AR28" s="118">
        <f t="shared" si="13"/>
        <v>0</v>
      </c>
      <c r="AS28" s="118">
        <f t="shared" si="13"/>
        <v>0</v>
      </c>
      <c r="AT28" s="118">
        <f t="shared" si="13"/>
        <v>0</v>
      </c>
      <c r="AU28" s="118">
        <f t="shared" si="13"/>
        <v>0</v>
      </c>
      <c r="AV28" s="118">
        <f t="shared" si="13"/>
        <v>0</v>
      </c>
      <c r="AW28" s="118">
        <f t="shared" si="13"/>
        <v>0</v>
      </c>
      <c r="AX28" s="118">
        <f t="shared" si="13"/>
        <v>0</v>
      </c>
      <c r="AY28" s="118">
        <f t="shared" si="13"/>
        <v>0</v>
      </c>
      <c r="AZ28" s="118">
        <f t="shared" si="13"/>
        <v>0</v>
      </c>
      <c r="BA28" s="118">
        <f t="shared" si="13"/>
        <v>0</v>
      </c>
      <c r="BB28" s="118">
        <f t="shared" si="13"/>
        <v>0</v>
      </c>
      <c r="BC28" s="118">
        <f t="shared" si="13"/>
        <v>0</v>
      </c>
      <c r="BD28" s="118">
        <f t="shared" si="13"/>
        <v>0</v>
      </c>
      <c r="BE28" s="118">
        <f t="shared" si="13"/>
        <v>0</v>
      </c>
      <c r="BF28" s="118">
        <f t="shared" si="13"/>
        <v>0</v>
      </c>
      <c r="BG28" s="118">
        <f t="shared" si="13"/>
        <v>0</v>
      </c>
      <c r="BH28" s="118">
        <f t="shared" si="13"/>
        <v>0</v>
      </c>
      <c r="BI28" s="118">
        <f t="shared" si="13"/>
        <v>0</v>
      </c>
      <c r="BJ28" s="118">
        <f t="shared" si="13"/>
        <v>0</v>
      </c>
      <c r="BK28" s="118">
        <f t="shared" si="13"/>
        <v>0</v>
      </c>
      <c r="BL28" s="118">
        <f t="shared" si="13"/>
        <v>0</v>
      </c>
      <c r="BM28" s="118">
        <f t="shared" si="13"/>
        <v>0</v>
      </c>
      <c r="BN28" s="118">
        <f t="shared" si="13"/>
        <v>0</v>
      </c>
      <c r="BO28" s="118">
        <f t="shared" si="13"/>
        <v>0</v>
      </c>
      <c r="BP28" s="118">
        <f t="shared" si="13"/>
        <v>0</v>
      </c>
      <c r="BQ28" s="118">
        <f t="shared" si="13"/>
        <v>0</v>
      </c>
      <c r="BR28" s="118">
        <f t="shared" ref="BR28:BW28" si="14">BR8-BR9</f>
        <v>0</v>
      </c>
      <c r="BS28" s="118">
        <f t="shared" si="14"/>
        <v>0</v>
      </c>
      <c r="BT28" s="118">
        <f t="shared" si="14"/>
        <v>0</v>
      </c>
      <c r="BU28" s="118">
        <f t="shared" si="14"/>
        <v>0</v>
      </c>
      <c r="BV28" s="118">
        <f t="shared" si="14"/>
        <v>0</v>
      </c>
      <c r="BW28" s="119">
        <f t="shared" si="14"/>
        <v>0</v>
      </c>
    </row>
    <row r="29" spans="1:75" x14ac:dyDescent="0.3">
      <c r="C29" s="120" t="s">
        <v>121</v>
      </c>
      <c r="D29" s="121"/>
      <c r="E29" s="7">
        <f>BW29</f>
        <v>3262877726.6962395</v>
      </c>
      <c r="F29" s="122">
        <f>F28</f>
        <v>-128122807.01754387</v>
      </c>
      <c r="G29" s="122">
        <f t="shared" ref="G29:AL29" si="15">G28+F29</f>
        <v>-366245614.03508776</v>
      </c>
      <c r="H29" s="122">
        <f t="shared" si="15"/>
        <v>-354697508.36707169</v>
      </c>
      <c r="I29" s="122">
        <f t="shared" si="15"/>
        <v>-268285782.78002727</v>
      </c>
      <c r="J29" s="122">
        <f t="shared" si="15"/>
        <v>-94919417.031039536</v>
      </c>
      <c r="K29" s="122">
        <f t="shared" si="15"/>
        <v>77783608.758434057</v>
      </c>
      <c r="L29" s="122">
        <f t="shared" si="15"/>
        <v>260994489.62500304</v>
      </c>
      <c r="M29" s="122">
        <f t="shared" si="15"/>
        <v>446196871.98351789</v>
      </c>
      <c r="N29" s="122">
        <f t="shared" si="15"/>
        <v>629046460.20127988</v>
      </c>
      <c r="O29" s="122">
        <f t="shared" si="15"/>
        <v>809543254.27828908</v>
      </c>
      <c r="P29" s="122">
        <f t="shared" si="15"/>
        <v>987687254.21454537</v>
      </c>
      <c r="Q29" s="122">
        <f t="shared" si="15"/>
        <v>1174786786.1630335</v>
      </c>
      <c r="R29" s="122">
        <f t="shared" si="15"/>
        <v>1360709921.0411453</v>
      </c>
      <c r="S29" s="122">
        <f t="shared" si="15"/>
        <v>1545456658.8488808</v>
      </c>
      <c r="T29" s="122">
        <f t="shared" si="15"/>
        <v>1729026999.5862396</v>
      </c>
      <c r="U29" s="122">
        <f t="shared" si="15"/>
        <v>1911420943.253222</v>
      </c>
      <c r="V29" s="122">
        <f t="shared" si="15"/>
        <v>2092638489.849828</v>
      </c>
      <c r="W29" s="122">
        <f t="shared" si="15"/>
        <v>2272679639.3760576</v>
      </c>
      <c r="X29" s="122">
        <f t="shared" si="15"/>
        <v>2451544391.8319106</v>
      </c>
      <c r="Y29" s="122">
        <f t="shared" si="15"/>
        <v>2629232747.2173872</v>
      </c>
      <c r="Z29" s="122">
        <f t="shared" si="15"/>
        <v>2805744705.5324874</v>
      </c>
      <c r="AA29" s="122">
        <f t="shared" si="15"/>
        <v>2981080266.7772112</v>
      </c>
      <c r="AB29" s="122">
        <f t="shared" si="15"/>
        <v>2975014626.1617537</v>
      </c>
      <c r="AC29" s="122">
        <f t="shared" si="15"/>
        <v>3262877726.6962395</v>
      </c>
      <c r="AD29" s="122">
        <f t="shared" si="15"/>
        <v>3262877726.6962395</v>
      </c>
      <c r="AE29" s="122">
        <f t="shared" si="15"/>
        <v>3262877726.6962395</v>
      </c>
      <c r="AF29" s="122">
        <f t="shared" si="15"/>
        <v>3262877726.6962395</v>
      </c>
      <c r="AG29" s="122">
        <f t="shared" si="15"/>
        <v>3262877726.6962395</v>
      </c>
      <c r="AH29" s="122">
        <f t="shared" si="15"/>
        <v>3262877726.6962395</v>
      </c>
      <c r="AI29" s="122">
        <f t="shared" si="15"/>
        <v>3262877726.6962395</v>
      </c>
      <c r="AJ29" s="122">
        <f t="shared" si="15"/>
        <v>3262877726.6962395</v>
      </c>
      <c r="AK29" s="122">
        <f t="shared" si="15"/>
        <v>3262877726.6962395</v>
      </c>
      <c r="AL29" s="122">
        <f t="shared" si="15"/>
        <v>3262877726.6962395</v>
      </c>
      <c r="AM29" s="122">
        <f t="shared" ref="AM29:BR29" si="16">AM28+AL29</f>
        <v>3262877726.6962395</v>
      </c>
      <c r="AN29" s="122">
        <f t="shared" si="16"/>
        <v>3262877726.6962395</v>
      </c>
      <c r="AO29" s="122">
        <f t="shared" si="16"/>
        <v>3262877726.6962395</v>
      </c>
      <c r="AP29" s="122">
        <f t="shared" si="16"/>
        <v>3262877726.6962395</v>
      </c>
      <c r="AQ29" s="122">
        <f t="shared" si="16"/>
        <v>3262877726.6962395</v>
      </c>
      <c r="AR29" s="122">
        <f t="shared" si="16"/>
        <v>3262877726.6962395</v>
      </c>
      <c r="AS29" s="122">
        <f t="shared" si="16"/>
        <v>3262877726.6962395</v>
      </c>
      <c r="AT29" s="122">
        <f t="shared" si="16"/>
        <v>3262877726.6962395</v>
      </c>
      <c r="AU29" s="122">
        <f t="shared" si="16"/>
        <v>3262877726.6962395</v>
      </c>
      <c r="AV29" s="122">
        <f t="shared" si="16"/>
        <v>3262877726.6962395</v>
      </c>
      <c r="AW29" s="122">
        <f t="shared" si="16"/>
        <v>3262877726.6962395</v>
      </c>
      <c r="AX29" s="122">
        <f t="shared" si="16"/>
        <v>3262877726.6962395</v>
      </c>
      <c r="AY29" s="122">
        <f t="shared" si="16"/>
        <v>3262877726.6962395</v>
      </c>
      <c r="AZ29" s="122">
        <f t="shared" si="16"/>
        <v>3262877726.6962395</v>
      </c>
      <c r="BA29" s="122">
        <f t="shared" si="16"/>
        <v>3262877726.6962395</v>
      </c>
      <c r="BB29" s="122">
        <f t="shared" si="16"/>
        <v>3262877726.6962395</v>
      </c>
      <c r="BC29" s="122">
        <f t="shared" si="16"/>
        <v>3262877726.6962395</v>
      </c>
      <c r="BD29" s="122">
        <f t="shared" si="16"/>
        <v>3262877726.6962395</v>
      </c>
      <c r="BE29" s="122">
        <f t="shared" si="16"/>
        <v>3262877726.6962395</v>
      </c>
      <c r="BF29" s="122">
        <f t="shared" si="16"/>
        <v>3262877726.6962395</v>
      </c>
      <c r="BG29" s="122">
        <f t="shared" si="16"/>
        <v>3262877726.6962395</v>
      </c>
      <c r="BH29" s="122">
        <f t="shared" si="16"/>
        <v>3262877726.6962395</v>
      </c>
      <c r="BI29" s="122">
        <f t="shared" si="16"/>
        <v>3262877726.6962395</v>
      </c>
      <c r="BJ29" s="122">
        <f t="shared" si="16"/>
        <v>3262877726.6962395</v>
      </c>
      <c r="BK29" s="122">
        <f t="shared" si="16"/>
        <v>3262877726.6962395</v>
      </c>
      <c r="BL29" s="122">
        <f t="shared" si="16"/>
        <v>3262877726.6962395</v>
      </c>
      <c r="BM29" s="122">
        <f t="shared" si="16"/>
        <v>3262877726.6962395</v>
      </c>
      <c r="BN29" s="122">
        <f t="shared" si="16"/>
        <v>3262877726.6962395</v>
      </c>
      <c r="BO29" s="122">
        <f t="shared" si="16"/>
        <v>3262877726.6962395</v>
      </c>
      <c r="BP29" s="122">
        <f t="shared" si="16"/>
        <v>3262877726.6962395</v>
      </c>
      <c r="BQ29" s="122">
        <f t="shared" si="16"/>
        <v>3262877726.6962395</v>
      </c>
      <c r="BR29" s="122">
        <f t="shared" si="16"/>
        <v>3262877726.6962395</v>
      </c>
      <c r="BS29" s="122">
        <f t="shared" ref="BS29:BW29" si="17">BS28+BR29</f>
        <v>3262877726.6962395</v>
      </c>
      <c r="BT29" s="122">
        <f t="shared" si="17"/>
        <v>3262877726.6962395</v>
      </c>
      <c r="BU29" s="122">
        <f t="shared" si="17"/>
        <v>3262877726.6962395</v>
      </c>
      <c r="BV29" s="122">
        <f t="shared" si="17"/>
        <v>3262877726.6962395</v>
      </c>
      <c r="BW29" s="123">
        <f t="shared" si="17"/>
        <v>3262877726.6962395</v>
      </c>
    </row>
    <row r="30" spans="1:75" x14ac:dyDescent="0.3">
      <c r="C30" s="120" t="s">
        <v>109</v>
      </c>
      <c r="D30" s="121" t="s">
        <v>140</v>
      </c>
      <c r="E30" s="4">
        <f>SUM(F30:BW30)</f>
        <v>5</v>
      </c>
      <c r="F30" s="4">
        <f t="shared" ref="F30:AK30" si="18">IF(F29&lt;0,1,0)</f>
        <v>1</v>
      </c>
      <c r="G30" s="4">
        <f t="shared" si="18"/>
        <v>1</v>
      </c>
      <c r="H30" s="4">
        <f t="shared" si="18"/>
        <v>1</v>
      </c>
      <c r="I30" s="4">
        <f t="shared" si="18"/>
        <v>1</v>
      </c>
      <c r="J30" s="4">
        <f t="shared" si="18"/>
        <v>1</v>
      </c>
      <c r="K30" s="4">
        <f t="shared" si="18"/>
        <v>0</v>
      </c>
      <c r="L30" s="4">
        <f t="shared" si="18"/>
        <v>0</v>
      </c>
      <c r="M30" s="4">
        <f t="shared" si="18"/>
        <v>0</v>
      </c>
      <c r="N30" s="4">
        <f t="shared" si="18"/>
        <v>0</v>
      </c>
      <c r="O30" s="4">
        <f t="shared" si="18"/>
        <v>0</v>
      </c>
      <c r="P30" s="4">
        <f t="shared" si="18"/>
        <v>0</v>
      </c>
      <c r="Q30" s="4">
        <f t="shared" si="18"/>
        <v>0</v>
      </c>
      <c r="R30" s="4">
        <f t="shared" si="18"/>
        <v>0</v>
      </c>
      <c r="S30" s="4">
        <f t="shared" si="18"/>
        <v>0</v>
      </c>
      <c r="T30" s="4">
        <f t="shared" si="18"/>
        <v>0</v>
      </c>
      <c r="U30" s="4">
        <f t="shared" si="18"/>
        <v>0</v>
      </c>
      <c r="V30" s="4">
        <f t="shared" si="18"/>
        <v>0</v>
      </c>
      <c r="W30" s="4">
        <f t="shared" si="18"/>
        <v>0</v>
      </c>
      <c r="X30" s="4">
        <f t="shared" si="18"/>
        <v>0</v>
      </c>
      <c r="Y30" s="4">
        <f t="shared" si="18"/>
        <v>0</v>
      </c>
      <c r="Z30" s="4">
        <f t="shared" si="18"/>
        <v>0</v>
      </c>
      <c r="AA30" s="4">
        <f t="shared" si="18"/>
        <v>0</v>
      </c>
      <c r="AB30" s="4">
        <f t="shared" si="18"/>
        <v>0</v>
      </c>
      <c r="AC30" s="4">
        <f t="shared" si="18"/>
        <v>0</v>
      </c>
      <c r="AD30" s="4">
        <f t="shared" si="18"/>
        <v>0</v>
      </c>
      <c r="AE30" s="4">
        <f t="shared" si="18"/>
        <v>0</v>
      </c>
      <c r="AF30" s="4">
        <f t="shared" si="18"/>
        <v>0</v>
      </c>
      <c r="AG30" s="4">
        <f t="shared" si="18"/>
        <v>0</v>
      </c>
      <c r="AH30" s="4">
        <f t="shared" si="18"/>
        <v>0</v>
      </c>
      <c r="AI30" s="4">
        <f t="shared" si="18"/>
        <v>0</v>
      </c>
      <c r="AJ30" s="4">
        <f t="shared" si="18"/>
        <v>0</v>
      </c>
      <c r="AK30" s="4">
        <f t="shared" si="18"/>
        <v>0</v>
      </c>
      <c r="AL30" s="4">
        <f t="shared" ref="AL30:BQ30" si="19">IF(AL29&lt;0,1,0)</f>
        <v>0</v>
      </c>
      <c r="AM30" s="4">
        <f t="shared" si="19"/>
        <v>0</v>
      </c>
      <c r="AN30" s="4">
        <f t="shared" si="19"/>
        <v>0</v>
      </c>
      <c r="AO30" s="4">
        <f t="shared" si="19"/>
        <v>0</v>
      </c>
      <c r="AP30" s="4">
        <f t="shared" si="19"/>
        <v>0</v>
      </c>
      <c r="AQ30" s="4">
        <f t="shared" si="19"/>
        <v>0</v>
      </c>
      <c r="AR30" s="4">
        <f t="shared" si="19"/>
        <v>0</v>
      </c>
      <c r="AS30" s="4">
        <f t="shared" si="19"/>
        <v>0</v>
      </c>
      <c r="AT30" s="4">
        <f t="shared" si="19"/>
        <v>0</v>
      </c>
      <c r="AU30" s="4">
        <f t="shared" si="19"/>
        <v>0</v>
      </c>
      <c r="AV30" s="4">
        <f t="shared" si="19"/>
        <v>0</v>
      </c>
      <c r="AW30" s="4">
        <f t="shared" si="19"/>
        <v>0</v>
      </c>
      <c r="AX30" s="4">
        <f t="shared" si="19"/>
        <v>0</v>
      </c>
      <c r="AY30" s="4">
        <f t="shared" si="19"/>
        <v>0</v>
      </c>
      <c r="AZ30" s="4">
        <f t="shared" si="19"/>
        <v>0</v>
      </c>
      <c r="BA30" s="4">
        <f t="shared" si="19"/>
        <v>0</v>
      </c>
      <c r="BB30" s="4">
        <f t="shared" si="19"/>
        <v>0</v>
      </c>
      <c r="BC30" s="4">
        <f t="shared" si="19"/>
        <v>0</v>
      </c>
      <c r="BD30" s="4">
        <f t="shared" si="19"/>
        <v>0</v>
      </c>
      <c r="BE30" s="4">
        <f t="shared" si="19"/>
        <v>0</v>
      </c>
      <c r="BF30" s="4">
        <f t="shared" si="19"/>
        <v>0</v>
      </c>
      <c r="BG30" s="4">
        <f t="shared" si="19"/>
        <v>0</v>
      </c>
      <c r="BH30" s="4">
        <f t="shared" si="19"/>
        <v>0</v>
      </c>
      <c r="BI30" s="4">
        <f t="shared" si="19"/>
        <v>0</v>
      </c>
      <c r="BJ30" s="4">
        <f t="shared" si="19"/>
        <v>0</v>
      </c>
      <c r="BK30" s="4">
        <f t="shared" si="19"/>
        <v>0</v>
      </c>
      <c r="BL30" s="4">
        <f t="shared" si="19"/>
        <v>0</v>
      </c>
      <c r="BM30" s="4">
        <f t="shared" si="19"/>
        <v>0</v>
      </c>
      <c r="BN30" s="4">
        <f t="shared" si="19"/>
        <v>0</v>
      </c>
      <c r="BO30" s="4">
        <f t="shared" si="19"/>
        <v>0</v>
      </c>
      <c r="BP30" s="4">
        <f t="shared" si="19"/>
        <v>0</v>
      </c>
      <c r="BQ30" s="4">
        <f t="shared" si="19"/>
        <v>0</v>
      </c>
      <c r="BR30" s="4">
        <f t="shared" ref="BR30:BW30" si="20">IF(BR29&lt;0,1,0)</f>
        <v>0</v>
      </c>
      <c r="BS30" s="4">
        <f t="shared" si="20"/>
        <v>0</v>
      </c>
      <c r="BT30" s="4">
        <f t="shared" si="20"/>
        <v>0</v>
      </c>
      <c r="BU30" s="4">
        <f t="shared" si="20"/>
        <v>0</v>
      </c>
      <c r="BV30" s="4">
        <f t="shared" si="20"/>
        <v>0</v>
      </c>
      <c r="BW30" s="5">
        <f t="shared" si="20"/>
        <v>0</v>
      </c>
    </row>
    <row r="31" spans="1:75" x14ac:dyDescent="0.3">
      <c r="C31" s="120" t="s">
        <v>107</v>
      </c>
      <c r="D31" s="121" t="s">
        <v>6</v>
      </c>
      <c r="E31" s="7">
        <f>SUM(F31:BW31)</f>
        <v>3262877726.6962414</v>
      </c>
      <c r="F31" s="7">
        <f>F8-F9</f>
        <v>-128122807.01754387</v>
      </c>
      <c r="G31" s="7">
        <f>G8-G9</f>
        <v>-238122807.01754388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f>SUM(H8:AA8)-SUM(H9:AA9)</f>
        <v>3347325880.8123007</v>
      </c>
      <c r="AC31" s="7">
        <f>AB8+AC8-AB9-AC9</f>
        <v>281797459.91902816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f>BT8-BT9</f>
        <v>0</v>
      </c>
      <c r="BU31" s="7">
        <f>BU8-BU9</f>
        <v>0</v>
      </c>
      <c r="BV31" s="7">
        <f>BV8-BV9</f>
        <v>0</v>
      </c>
      <c r="BW31" s="81">
        <f>BW8-BW9</f>
        <v>0</v>
      </c>
    </row>
    <row r="32" spans="1:75" x14ac:dyDescent="0.3">
      <c r="C32" s="120" t="s">
        <v>108</v>
      </c>
      <c r="D32" s="121" t="s">
        <v>6</v>
      </c>
      <c r="E32" s="7">
        <f>BW32</f>
        <v>3262877726.6962414</v>
      </c>
      <c r="F32" s="122">
        <f>F31</f>
        <v>-128122807.01754387</v>
      </c>
      <c r="G32" s="122">
        <f t="shared" ref="G32:AL32" si="21">G31+F32</f>
        <v>-366245614.03508776</v>
      </c>
      <c r="H32" s="122">
        <f t="shared" si="21"/>
        <v>-366245614.03508776</v>
      </c>
      <c r="I32" s="122">
        <f t="shared" si="21"/>
        <v>-366245614.03508776</v>
      </c>
      <c r="J32" s="122">
        <f t="shared" si="21"/>
        <v>-366245614.03508776</v>
      </c>
      <c r="K32" s="122">
        <f t="shared" si="21"/>
        <v>-366245614.03508776</v>
      </c>
      <c r="L32" s="122">
        <f t="shared" si="21"/>
        <v>-366245614.03508776</v>
      </c>
      <c r="M32" s="122">
        <f t="shared" si="21"/>
        <v>-366245614.03508776</v>
      </c>
      <c r="N32" s="122">
        <f t="shared" si="21"/>
        <v>-366245614.03508776</v>
      </c>
      <c r="O32" s="122">
        <f t="shared" si="21"/>
        <v>-366245614.03508776</v>
      </c>
      <c r="P32" s="122">
        <f t="shared" si="21"/>
        <v>-366245614.03508776</v>
      </c>
      <c r="Q32" s="122">
        <f t="shared" si="21"/>
        <v>-366245614.03508776</v>
      </c>
      <c r="R32" s="122">
        <f t="shared" si="21"/>
        <v>-366245614.03508776</v>
      </c>
      <c r="S32" s="122">
        <f t="shared" si="21"/>
        <v>-366245614.03508776</v>
      </c>
      <c r="T32" s="122">
        <f t="shared" si="21"/>
        <v>-366245614.03508776</v>
      </c>
      <c r="U32" s="122">
        <f t="shared" si="21"/>
        <v>-366245614.03508776</v>
      </c>
      <c r="V32" s="122">
        <f t="shared" si="21"/>
        <v>-366245614.03508776</v>
      </c>
      <c r="W32" s="122">
        <f t="shared" si="21"/>
        <v>-366245614.03508776</v>
      </c>
      <c r="X32" s="122">
        <f t="shared" si="21"/>
        <v>-366245614.03508776</v>
      </c>
      <c r="Y32" s="122">
        <f t="shared" si="21"/>
        <v>-366245614.03508776</v>
      </c>
      <c r="Z32" s="122">
        <f t="shared" si="21"/>
        <v>-366245614.03508776</v>
      </c>
      <c r="AA32" s="122">
        <f t="shared" si="21"/>
        <v>-366245614.03508776</v>
      </c>
      <c r="AB32" s="122">
        <f t="shared" si="21"/>
        <v>2981080266.7772131</v>
      </c>
      <c r="AC32" s="122">
        <f t="shared" si="21"/>
        <v>3262877726.6962414</v>
      </c>
      <c r="AD32" s="122">
        <f t="shared" si="21"/>
        <v>3262877726.6962414</v>
      </c>
      <c r="AE32" s="122">
        <f t="shared" si="21"/>
        <v>3262877726.6962414</v>
      </c>
      <c r="AF32" s="122">
        <f t="shared" si="21"/>
        <v>3262877726.6962414</v>
      </c>
      <c r="AG32" s="122">
        <f t="shared" si="21"/>
        <v>3262877726.6962414</v>
      </c>
      <c r="AH32" s="122">
        <f t="shared" si="21"/>
        <v>3262877726.6962414</v>
      </c>
      <c r="AI32" s="122">
        <f t="shared" si="21"/>
        <v>3262877726.6962414</v>
      </c>
      <c r="AJ32" s="122">
        <f t="shared" si="21"/>
        <v>3262877726.6962414</v>
      </c>
      <c r="AK32" s="122">
        <f t="shared" si="21"/>
        <v>3262877726.6962414</v>
      </c>
      <c r="AL32" s="122">
        <f t="shared" si="21"/>
        <v>3262877726.6962414</v>
      </c>
      <c r="AM32" s="122">
        <f t="shared" ref="AM32:BR32" si="22">AM31+AL32</f>
        <v>3262877726.6962414</v>
      </c>
      <c r="AN32" s="122">
        <f t="shared" si="22"/>
        <v>3262877726.6962414</v>
      </c>
      <c r="AO32" s="122">
        <f t="shared" si="22"/>
        <v>3262877726.6962414</v>
      </c>
      <c r="AP32" s="122">
        <f t="shared" si="22"/>
        <v>3262877726.6962414</v>
      </c>
      <c r="AQ32" s="122">
        <f t="shared" si="22"/>
        <v>3262877726.6962414</v>
      </c>
      <c r="AR32" s="122">
        <f t="shared" si="22"/>
        <v>3262877726.6962414</v>
      </c>
      <c r="AS32" s="122">
        <f t="shared" si="22"/>
        <v>3262877726.6962414</v>
      </c>
      <c r="AT32" s="122">
        <f t="shared" si="22"/>
        <v>3262877726.6962414</v>
      </c>
      <c r="AU32" s="122">
        <f t="shared" si="22"/>
        <v>3262877726.6962414</v>
      </c>
      <c r="AV32" s="122">
        <f t="shared" si="22"/>
        <v>3262877726.6962414</v>
      </c>
      <c r="AW32" s="122">
        <f t="shared" si="22"/>
        <v>3262877726.6962414</v>
      </c>
      <c r="AX32" s="122">
        <f t="shared" si="22"/>
        <v>3262877726.6962414</v>
      </c>
      <c r="AY32" s="122">
        <f t="shared" si="22"/>
        <v>3262877726.6962414</v>
      </c>
      <c r="AZ32" s="122">
        <f t="shared" si="22"/>
        <v>3262877726.6962414</v>
      </c>
      <c r="BA32" s="122">
        <f t="shared" si="22"/>
        <v>3262877726.6962414</v>
      </c>
      <c r="BB32" s="122">
        <f t="shared" si="22"/>
        <v>3262877726.6962414</v>
      </c>
      <c r="BC32" s="122">
        <f t="shared" si="22"/>
        <v>3262877726.6962414</v>
      </c>
      <c r="BD32" s="122">
        <f t="shared" si="22"/>
        <v>3262877726.6962414</v>
      </c>
      <c r="BE32" s="122">
        <f t="shared" si="22"/>
        <v>3262877726.6962414</v>
      </c>
      <c r="BF32" s="122">
        <f t="shared" si="22"/>
        <v>3262877726.6962414</v>
      </c>
      <c r="BG32" s="122">
        <f t="shared" si="22"/>
        <v>3262877726.6962414</v>
      </c>
      <c r="BH32" s="122">
        <f t="shared" si="22"/>
        <v>3262877726.6962414</v>
      </c>
      <c r="BI32" s="122">
        <f t="shared" si="22"/>
        <v>3262877726.6962414</v>
      </c>
      <c r="BJ32" s="122">
        <f t="shared" si="22"/>
        <v>3262877726.6962414</v>
      </c>
      <c r="BK32" s="122">
        <f t="shared" si="22"/>
        <v>3262877726.6962414</v>
      </c>
      <c r="BL32" s="122">
        <f t="shared" si="22"/>
        <v>3262877726.6962414</v>
      </c>
      <c r="BM32" s="122">
        <f t="shared" si="22"/>
        <v>3262877726.6962414</v>
      </c>
      <c r="BN32" s="122">
        <f t="shared" si="22"/>
        <v>3262877726.6962414</v>
      </c>
      <c r="BO32" s="122">
        <f t="shared" si="22"/>
        <v>3262877726.6962414</v>
      </c>
      <c r="BP32" s="122">
        <f t="shared" si="22"/>
        <v>3262877726.6962414</v>
      </c>
      <c r="BQ32" s="122">
        <f t="shared" si="22"/>
        <v>3262877726.6962414</v>
      </c>
      <c r="BR32" s="122">
        <f t="shared" si="22"/>
        <v>3262877726.6962414</v>
      </c>
      <c r="BS32" s="122">
        <f t="shared" ref="BS32:BW32" si="23">BS31+BR32</f>
        <v>3262877726.6962414</v>
      </c>
      <c r="BT32" s="122">
        <f t="shared" si="23"/>
        <v>3262877726.6962414</v>
      </c>
      <c r="BU32" s="122">
        <f t="shared" si="23"/>
        <v>3262877726.6962414</v>
      </c>
      <c r="BV32" s="122">
        <f t="shared" si="23"/>
        <v>3262877726.6962414</v>
      </c>
      <c r="BW32" s="123">
        <f t="shared" si="23"/>
        <v>3262877726.6962414</v>
      </c>
    </row>
    <row r="33" spans="3:75" ht="15" thickBot="1" x14ac:dyDescent="0.35">
      <c r="C33" s="124" t="s">
        <v>122</v>
      </c>
      <c r="D33" s="125" t="s">
        <v>140</v>
      </c>
      <c r="E33" s="6">
        <f>SUM(F33:BW33)</f>
        <v>22</v>
      </c>
      <c r="F33" s="6">
        <f t="shared" ref="F33:AK33" si="24">IF(F32&lt;0,1,0)</f>
        <v>1</v>
      </c>
      <c r="G33" s="6">
        <f t="shared" si="24"/>
        <v>1</v>
      </c>
      <c r="H33" s="6">
        <f t="shared" si="24"/>
        <v>1</v>
      </c>
      <c r="I33" s="6">
        <f t="shared" si="24"/>
        <v>1</v>
      </c>
      <c r="J33" s="6">
        <f t="shared" si="24"/>
        <v>1</v>
      </c>
      <c r="K33" s="6">
        <f t="shared" si="24"/>
        <v>1</v>
      </c>
      <c r="L33" s="6">
        <f t="shared" si="24"/>
        <v>1</v>
      </c>
      <c r="M33" s="6">
        <f t="shared" si="24"/>
        <v>1</v>
      </c>
      <c r="N33" s="6">
        <f t="shared" si="24"/>
        <v>1</v>
      </c>
      <c r="O33" s="6">
        <f t="shared" si="24"/>
        <v>1</v>
      </c>
      <c r="P33" s="6">
        <f t="shared" si="24"/>
        <v>1</v>
      </c>
      <c r="Q33" s="6">
        <f t="shared" si="24"/>
        <v>1</v>
      </c>
      <c r="R33" s="6">
        <f t="shared" si="24"/>
        <v>1</v>
      </c>
      <c r="S33" s="6">
        <f t="shared" si="24"/>
        <v>1</v>
      </c>
      <c r="T33" s="6">
        <f t="shared" si="24"/>
        <v>1</v>
      </c>
      <c r="U33" s="6">
        <f t="shared" si="24"/>
        <v>1</v>
      </c>
      <c r="V33" s="6">
        <f t="shared" si="24"/>
        <v>1</v>
      </c>
      <c r="W33" s="6">
        <f t="shared" si="24"/>
        <v>1</v>
      </c>
      <c r="X33" s="6">
        <f t="shared" si="24"/>
        <v>1</v>
      </c>
      <c r="Y33" s="6">
        <f t="shared" si="24"/>
        <v>1</v>
      </c>
      <c r="Z33" s="6">
        <f t="shared" si="24"/>
        <v>1</v>
      </c>
      <c r="AA33" s="6">
        <f t="shared" si="24"/>
        <v>1</v>
      </c>
      <c r="AB33" s="6">
        <f t="shared" si="24"/>
        <v>0</v>
      </c>
      <c r="AC33" s="6">
        <f t="shared" si="24"/>
        <v>0</v>
      </c>
      <c r="AD33" s="6">
        <f t="shared" si="24"/>
        <v>0</v>
      </c>
      <c r="AE33" s="6">
        <f t="shared" si="24"/>
        <v>0</v>
      </c>
      <c r="AF33" s="6">
        <f t="shared" si="24"/>
        <v>0</v>
      </c>
      <c r="AG33" s="6">
        <f t="shared" si="24"/>
        <v>0</v>
      </c>
      <c r="AH33" s="6">
        <f t="shared" si="24"/>
        <v>0</v>
      </c>
      <c r="AI33" s="6">
        <f t="shared" si="24"/>
        <v>0</v>
      </c>
      <c r="AJ33" s="6">
        <f t="shared" si="24"/>
        <v>0</v>
      </c>
      <c r="AK33" s="6">
        <f t="shared" si="24"/>
        <v>0</v>
      </c>
      <c r="AL33" s="6">
        <f t="shared" ref="AL33:BQ33" si="25">IF(AL32&lt;0,1,0)</f>
        <v>0</v>
      </c>
      <c r="AM33" s="6">
        <f t="shared" si="25"/>
        <v>0</v>
      </c>
      <c r="AN33" s="6">
        <f t="shared" si="25"/>
        <v>0</v>
      </c>
      <c r="AO33" s="6">
        <f t="shared" si="25"/>
        <v>0</v>
      </c>
      <c r="AP33" s="6">
        <f t="shared" si="25"/>
        <v>0</v>
      </c>
      <c r="AQ33" s="6">
        <f t="shared" si="25"/>
        <v>0</v>
      </c>
      <c r="AR33" s="6">
        <f t="shared" si="25"/>
        <v>0</v>
      </c>
      <c r="AS33" s="6">
        <f t="shared" si="25"/>
        <v>0</v>
      </c>
      <c r="AT33" s="6">
        <f t="shared" si="25"/>
        <v>0</v>
      </c>
      <c r="AU33" s="6">
        <f t="shared" si="25"/>
        <v>0</v>
      </c>
      <c r="AV33" s="6">
        <f t="shared" si="25"/>
        <v>0</v>
      </c>
      <c r="AW33" s="6">
        <f t="shared" si="25"/>
        <v>0</v>
      </c>
      <c r="AX33" s="6">
        <f t="shared" si="25"/>
        <v>0</v>
      </c>
      <c r="AY33" s="6">
        <f t="shared" si="25"/>
        <v>0</v>
      </c>
      <c r="AZ33" s="6">
        <f t="shared" si="25"/>
        <v>0</v>
      </c>
      <c r="BA33" s="6">
        <f t="shared" si="25"/>
        <v>0</v>
      </c>
      <c r="BB33" s="6">
        <f t="shared" si="25"/>
        <v>0</v>
      </c>
      <c r="BC33" s="6">
        <f t="shared" si="25"/>
        <v>0</v>
      </c>
      <c r="BD33" s="6">
        <f t="shared" si="25"/>
        <v>0</v>
      </c>
      <c r="BE33" s="6">
        <f t="shared" si="25"/>
        <v>0</v>
      </c>
      <c r="BF33" s="6">
        <f t="shared" si="25"/>
        <v>0</v>
      </c>
      <c r="BG33" s="6">
        <f t="shared" si="25"/>
        <v>0</v>
      </c>
      <c r="BH33" s="6">
        <f t="shared" si="25"/>
        <v>0</v>
      </c>
      <c r="BI33" s="6">
        <f t="shared" si="25"/>
        <v>0</v>
      </c>
      <c r="BJ33" s="6">
        <f t="shared" si="25"/>
        <v>0</v>
      </c>
      <c r="BK33" s="6">
        <f t="shared" si="25"/>
        <v>0</v>
      </c>
      <c r="BL33" s="6">
        <f t="shared" si="25"/>
        <v>0</v>
      </c>
      <c r="BM33" s="6">
        <f t="shared" si="25"/>
        <v>0</v>
      </c>
      <c r="BN33" s="6">
        <f t="shared" si="25"/>
        <v>0</v>
      </c>
      <c r="BO33" s="6">
        <f t="shared" si="25"/>
        <v>0</v>
      </c>
      <c r="BP33" s="6">
        <f t="shared" si="25"/>
        <v>0</v>
      </c>
      <c r="BQ33" s="6">
        <f t="shared" si="25"/>
        <v>0</v>
      </c>
      <c r="BR33" s="6">
        <f t="shared" ref="BR33:BW33" si="26">IF(BR32&lt;0,1,0)</f>
        <v>0</v>
      </c>
      <c r="BS33" s="6">
        <f t="shared" si="26"/>
        <v>0</v>
      </c>
      <c r="BT33" s="6">
        <f t="shared" si="26"/>
        <v>0</v>
      </c>
      <c r="BU33" s="6">
        <f t="shared" si="26"/>
        <v>0</v>
      </c>
      <c r="BV33" s="6">
        <f t="shared" si="26"/>
        <v>0</v>
      </c>
      <c r="BW33" s="35">
        <f t="shared" si="26"/>
        <v>0</v>
      </c>
    </row>
    <row r="34" spans="3:75" ht="15" thickBot="1" x14ac:dyDescent="0.35">
      <c r="C34" s="61" t="s">
        <v>130</v>
      </c>
    </row>
    <row r="35" spans="3:75" ht="53.4" x14ac:dyDescent="0.3">
      <c r="C35" s="126" t="s">
        <v>117</v>
      </c>
      <c r="D35" s="127" t="s">
        <v>118</v>
      </c>
      <c r="E35" s="128">
        <f>'Исходные данные'!D28</f>
        <v>0.2</v>
      </c>
      <c r="F35" s="129">
        <f>$E$35/4</f>
        <v>0.05</v>
      </c>
      <c r="G35" s="129">
        <f t="shared" ref="G35:BR35" si="27">$E$35/4</f>
        <v>0.05</v>
      </c>
      <c r="H35" s="129">
        <f t="shared" si="27"/>
        <v>0.05</v>
      </c>
      <c r="I35" s="129">
        <f t="shared" si="27"/>
        <v>0.05</v>
      </c>
      <c r="J35" s="129">
        <f t="shared" si="27"/>
        <v>0.05</v>
      </c>
      <c r="K35" s="129">
        <f t="shared" si="27"/>
        <v>0.05</v>
      </c>
      <c r="L35" s="129">
        <f t="shared" si="27"/>
        <v>0.05</v>
      </c>
      <c r="M35" s="129">
        <f t="shared" si="27"/>
        <v>0.05</v>
      </c>
      <c r="N35" s="129">
        <f t="shared" si="27"/>
        <v>0.05</v>
      </c>
      <c r="O35" s="129">
        <f t="shared" si="27"/>
        <v>0.05</v>
      </c>
      <c r="P35" s="129">
        <f t="shared" si="27"/>
        <v>0.05</v>
      </c>
      <c r="Q35" s="129">
        <f t="shared" si="27"/>
        <v>0.05</v>
      </c>
      <c r="R35" s="129">
        <f t="shared" si="27"/>
        <v>0.05</v>
      </c>
      <c r="S35" s="129">
        <f t="shared" si="27"/>
        <v>0.05</v>
      </c>
      <c r="T35" s="129">
        <f t="shared" si="27"/>
        <v>0.05</v>
      </c>
      <c r="U35" s="129">
        <f t="shared" si="27"/>
        <v>0.05</v>
      </c>
      <c r="V35" s="129">
        <f t="shared" si="27"/>
        <v>0.05</v>
      </c>
      <c r="W35" s="129">
        <f t="shared" si="27"/>
        <v>0.05</v>
      </c>
      <c r="X35" s="129">
        <f t="shared" si="27"/>
        <v>0.05</v>
      </c>
      <c r="Y35" s="129">
        <f t="shared" si="27"/>
        <v>0.05</v>
      </c>
      <c r="Z35" s="129">
        <f t="shared" si="27"/>
        <v>0.05</v>
      </c>
      <c r="AA35" s="129">
        <f t="shared" si="27"/>
        <v>0.05</v>
      </c>
      <c r="AB35" s="129">
        <f t="shared" si="27"/>
        <v>0.05</v>
      </c>
      <c r="AC35" s="129">
        <f t="shared" si="27"/>
        <v>0.05</v>
      </c>
      <c r="AD35" s="129">
        <f t="shared" si="27"/>
        <v>0.05</v>
      </c>
      <c r="AE35" s="129">
        <f t="shared" si="27"/>
        <v>0.05</v>
      </c>
      <c r="AF35" s="129">
        <f t="shared" si="27"/>
        <v>0.05</v>
      </c>
      <c r="AG35" s="129">
        <f t="shared" si="27"/>
        <v>0.05</v>
      </c>
      <c r="AH35" s="129">
        <f t="shared" si="27"/>
        <v>0.05</v>
      </c>
      <c r="AI35" s="129">
        <f t="shared" si="27"/>
        <v>0.05</v>
      </c>
      <c r="AJ35" s="129">
        <f t="shared" si="27"/>
        <v>0.05</v>
      </c>
      <c r="AK35" s="129">
        <f t="shared" si="27"/>
        <v>0.05</v>
      </c>
      <c r="AL35" s="129">
        <f t="shared" si="27"/>
        <v>0.05</v>
      </c>
      <c r="AM35" s="129">
        <f t="shared" si="27"/>
        <v>0.05</v>
      </c>
      <c r="AN35" s="129">
        <f t="shared" si="27"/>
        <v>0.05</v>
      </c>
      <c r="AO35" s="129">
        <f t="shared" si="27"/>
        <v>0.05</v>
      </c>
      <c r="AP35" s="129">
        <f t="shared" si="27"/>
        <v>0.05</v>
      </c>
      <c r="AQ35" s="129">
        <f t="shared" si="27"/>
        <v>0.05</v>
      </c>
      <c r="AR35" s="129">
        <f t="shared" si="27"/>
        <v>0.05</v>
      </c>
      <c r="AS35" s="129">
        <f t="shared" si="27"/>
        <v>0.05</v>
      </c>
      <c r="AT35" s="129">
        <f t="shared" si="27"/>
        <v>0.05</v>
      </c>
      <c r="AU35" s="129">
        <f t="shared" si="27"/>
        <v>0.05</v>
      </c>
      <c r="AV35" s="129">
        <f t="shared" si="27"/>
        <v>0.05</v>
      </c>
      <c r="AW35" s="129">
        <f t="shared" si="27"/>
        <v>0.05</v>
      </c>
      <c r="AX35" s="129">
        <f t="shared" si="27"/>
        <v>0.05</v>
      </c>
      <c r="AY35" s="129">
        <f t="shared" si="27"/>
        <v>0.05</v>
      </c>
      <c r="AZ35" s="129">
        <f t="shared" si="27"/>
        <v>0.05</v>
      </c>
      <c r="BA35" s="129">
        <f t="shared" si="27"/>
        <v>0.05</v>
      </c>
      <c r="BB35" s="129">
        <f t="shared" si="27"/>
        <v>0.05</v>
      </c>
      <c r="BC35" s="129">
        <f t="shared" si="27"/>
        <v>0.05</v>
      </c>
      <c r="BD35" s="129">
        <f t="shared" si="27"/>
        <v>0.05</v>
      </c>
      <c r="BE35" s="129">
        <f t="shared" si="27"/>
        <v>0.05</v>
      </c>
      <c r="BF35" s="129">
        <f t="shared" si="27"/>
        <v>0.05</v>
      </c>
      <c r="BG35" s="129">
        <f t="shared" si="27"/>
        <v>0.05</v>
      </c>
      <c r="BH35" s="129">
        <f t="shared" si="27"/>
        <v>0.05</v>
      </c>
      <c r="BI35" s="129">
        <f t="shared" si="27"/>
        <v>0.05</v>
      </c>
      <c r="BJ35" s="129">
        <f t="shared" si="27"/>
        <v>0.05</v>
      </c>
      <c r="BK35" s="129">
        <f t="shared" si="27"/>
        <v>0.05</v>
      </c>
      <c r="BL35" s="129">
        <f t="shared" si="27"/>
        <v>0.05</v>
      </c>
      <c r="BM35" s="129">
        <f t="shared" si="27"/>
        <v>0.05</v>
      </c>
      <c r="BN35" s="129">
        <f t="shared" si="27"/>
        <v>0.05</v>
      </c>
      <c r="BO35" s="129">
        <f t="shared" si="27"/>
        <v>0.05</v>
      </c>
      <c r="BP35" s="129">
        <f t="shared" si="27"/>
        <v>0.05</v>
      </c>
      <c r="BQ35" s="129">
        <f t="shared" si="27"/>
        <v>0.05</v>
      </c>
      <c r="BR35" s="129">
        <f t="shared" si="27"/>
        <v>0.05</v>
      </c>
      <c r="BS35" s="129">
        <f t="shared" ref="BS35:BW35" si="28">$E$35/4</f>
        <v>0.05</v>
      </c>
      <c r="BT35" s="129">
        <f t="shared" si="28"/>
        <v>0.05</v>
      </c>
      <c r="BU35" s="129">
        <f t="shared" si="28"/>
        <v>0.05</v>
      </c>
      <c r="BV35" s="129">
        <f t="shared" si="28"/>
        <v>0.05</v>
      </c>
      <c r="BW35" s="129">
        <f t="shared" si="28"/>
        <v>0.05</v>
      </c>
    </row>
    <row r="36" spans="3:75" x14ac:dyDescent="0.3">
      <c r="C36" s="130" t="s">
        <v>116</v>
      </c>
      <c r="D36" s="4"/>
      <c r="E36" s="16">
        <f>SUM(F36:BW36)</f>
        <v>1644632502.5416145</v>
      </c>
      <c r="F36" s="104">
        <f t="shared" ref="F36:AK36" si="29">F28/(1+$F$35)^F120</f>
        <v>-128122807.01754387</v>
      </c>
      <c r="G36" s="104">
        <f t="shared" si="29"/>
        <v>-226783625.73099416</v>
      </c>
      <c r="H36" s="104">
        <f t="shared" si="29"/>
        <v>10474472.26123907</v>
      </c>
      <c r="I36" s="104">
        <f t="shared" si="29"/>
        <v>74645697.516073346</v>
      </c>
      <c r="J36" s="104">
        <f t="shared" si="29"/>
        <v>142628938.14736676</v>
      </c>
      <c r="K36" s="104">
        <f t="shared" si="29"/>
        <v>135317339.73432964</v>
      </c>
      <c r="L36" s="104">
        <f t="shared" si="29"/>
        <v>136714780.1339927</v>
      </c>
      <c r="M36" s="104">
        <f t="shared" si="29"/>
        <v>131619875.43781666</v>
      </c>
      <c r="N36" s="104">
        <f t="shared" si="29"/>
        <v>123759798.63651818</v>
      </c>
      <c r="O36" s="104">
        <f t="shared" si="29"/>
        <v>116349842.8107678</v>
      </c>
      <c r="P36" s="104">
        <f t="shared" si="29"/>
        <v>109364962.59963192</v>
      </c>
      <c r="Q36" s="104">
        <f t="shared" si="29"/>
        <v>109393221.32804725</v>
      </c>
      <c r="R36" s="104">
        <f t="shared" si="29"/>
        <v>103528958.4050059</v>
      </c>
      <c r="S36" s="104">
        <f t="shared" si="29"/>
        <v>97975139.521510318</v>
      </c>
      <c r="T36" s="104">
        <f t="shared" si="29"/>
        <v>92715496.226907745</v>
      </c>
      <c r="U36" s="104">
        <f t="shared" si="29"/>
        <v>87734605.492059767</v>
      </c>
      <c r="V36" s="104">
        <f t="shared" si="29"/>
        <v>83017846.082918674</v>
      </c>
      <c r="W36" s="104">
        <f t="shared" si="29"/>
        <v>78551357.171945021</v>
      </c>
      <c r="X36" s="104">
        <f t="shared" si="29"/>
        <v>74321999.07316637</v>
      </c>
      <c r="Y36" s="104">
        <f t="shared" si="29"/>
        <v>70317315.992475584</v>
      </c>
      <c r="Z36" s="104">
        <f t="shared" si="29"/>
        <v>66525500.690278769</v>
      </c>
      <c r="AA36" s="104">
        <f t="shared" si="29"/>
        <v>62935360.958829813</v>
      </c>
      <c r="AB36" s="104">
        <f t="shared" si="29"/>
        <v>-2073538.4624519362</v>
      </c>
      <c r="AC36" s="104">
        <f t="shared" si="29"/>
        <v>93719965.531723037</v>
      </c>
      <c r="AD36" s="104">
        <f t="shared" si="29"/>
        <v>0</v>
      </c>
      <c r="AE36" s="104">
        <f t="shared" si="29"/>
        <v>0</v>
      </c>
      <c r="AF36" s="104">
        <f t="shared" si="29"/>
        <v>0</v>
      </c>
      <c r="AG36" s="104">
        <f t="shared" si="29"/>
        <v>0</v>
      </c>
      <c r="AH36" s="104">
        <f t="shared" si="29"/>
        <v>0</v>
      </c>
      <c r="AI36" s="104">
        <f t="shared" si="29"/>
        <v>0</v>
      </c>
      <c r="AJ36" s="104">
        <f t="shared" si="29"/>
        <v>0</v>
      </c>
      <c r="AK36" s="104">
        <f t="shared" si="29"/>
        <v>0</v>
      </c>
      <c r="AL36" s="104">
        <f t="shared" ref="AL36:BQ36" si="30">AL28/(1+$F$35)^AL120</f>
        <v>0</v>
      </c>
      <c r="AM36" s="104">
        <f t="shared" si="30"/>
        <v>0</v>
      </c>
      <c r="AN36" s="104">
        <f t="shared" si="30"/>
        <v>0</v>
      </c>
      <c r="AO36" s="104">
        <f t="shared" si="30"/>
        <v>0</v>
      </c>
      <c r="AP36" s="104">
        <f t="shared" si="30"/>
        <v>0</v>
      </c>
      <c r="AQ36" s="104">
        <f t="shared" si="30"/>
        <v>0</v>
      </c>
      <c r="AR36" s="104">
        <f t="shared" si="30"/>
        <v>0</v>
      </c>
      <c r="AS36" s="104">
        <f t="shared" si="30"/>
        <v>0</v>
      </c>
      <c r="AT36" s="104">
        <f t="shared" si="30"/>
        <v>0</v>
      </c>
      <c r="AU36" s="104">
        <f t="shared" si="30"/>
        <v>0</v>
      </c>
      <c r="AV36" s="104">
        <f t="shared" si="30"/>
        <v>0</v>
      </c>
      <c r="AW36" s="104">
        <f t="shared" si="30"/>
        <v>0</v>
      </c>
      <c r="AX36" s="104">
        <f t="shared" si="30"/>
        <v>0</v>
      </c>
      <c r="AY36" s="104">
        <f t="shared" si="30"/>
        <v>0</v>
      </c>
      <c r="AZ36" s="104">
        <f t="shared" si="30"/>
        <v>0</v>
      </c>
      <c r="BA36" s="104">
        <f t="shared" si="30"/>
        <v>0</v>
      </c>
      <c r="BB36" s="104">
        <f t="shared" si="30"/>
        <v>0</v>
      </c>
      <c r="BC36" s="104">
        <f t="shared" si="30"/>
        <v>0</v>
      </c>
      <c r="BD36" s="104">
        <f t="shared" si="30"/>
        <v>0</v>
      </c>
      <c r="BE36" s="104">
        <f t="shared" si="30"/>
        <v>0</v>
      </c>
      <c r="BF36" s="104">
        <f t="shared" si="30"/>
        <v>0</v>
      </c>
      <c r="BG36" s="104">
        <f t="shared" si="30"/>
        <v>0</v>
      </c>
      <c r="BH36" s="104">
        <f t="shared" si="30"/>
        <v>0</v>
      </c>
      <c r="BI36" s="104">
        <f t="shared" si="30"/>
        <v>0</v>
      </c>
      <c r="BJ36" s="104">
        <f t="shared" si="30"/>
        <v>0</v>
      </c>
      <c r="BK36" s="104">
        <f t="shared" si="30"/>
        <v>0</v>
      </c>
      <c r="BL36" s="104">
        <f t="shared" si="30"/>
        <v>0</v>
      </c>
      <c r="BM36" s="104">
        <f t="shared" si="30"/>
        <v>0</v>
      </c>
      <c r="BN36" s="104">
        <f t="shared" si="30"/>
        <v>0</v>
      </c>
      <c r="BO36" s="104">
        <f t="shared" si="30"/>
        <v>0</v>
      </c>
      <c r="BP36" s="104">
        <f t="shared" si="30"/>
        <v>0</v>
      </c>
      <c r="BQ36" s="104">
        <f t="shared" si="30"/>
        <v>0</v>
      </c>
      <c r="BR36" s="104">
        <f t="shared" ref="BR36:BW36" si="31">BR28/(1+$F$35)^BR120</f>
        <v>0</v>
      </c>
      <c r="BS36" s="104">
        <f t="shared" si="31"/>
        <v>0</v>
      </c>
      <c r="BT36" s="104">
        <f t="shared" si="31"/>
        <v>0</v>
      </c>
      <c r="BU36" s="104">
        <f t="shared" si="31"/>
        <v>0</v>
      </c>
      <c r="BV36" s="104">
        <f t="shared" si="31"/>
        <v>0</v>
      </c>
      <c r="BW36" s="131">
        <f t="shared" si="31"/>
        <v>0</v>
      </c>
    </row>
    <row r="37" spans="3:75" x14ac:dyDescent="0.3">
      <c r="C37" s="130" t="s">
        <v>120</v>
      </c>
      <c r="D37" s="4"/>
      <c r="E37" s="16">
        <f>BW37</f>
        <v>1644632502.5416145</v>
      </c>
      <c r="F37" s="104">
        <f>F36</f>
        <v>-128122807.01754387</v>
      </c>
      <c r="G37" s="104">
        <f t="shared" ref="G37:AL37" si="32">G36+F37</f>
        <v>-354906432.74853802</v>
      </c>
      <c r="H37" s="104">
        <f t="shared" si="32"/>
        <v>-344431960.48729897</v>
      </c>
      <c r="I37" s="104">
        <f t="shared" si="32"/>
        <v>-269786262.97122562</v>
      </c>
      <c r="J37" s="104">
        <f t="shared" si="32"/>
        <v>-127157324.82385886</v>
      </c>
      <c r="K37" s="104">
        <f t="shared" si="32"/>
        <v>8160014.9104707837</v>
      </c>
      <c r="L37" s="104">
        <f t="shared" si="32"/>
        <v>144874795.04446349</v>
      </c>
      <c r="M37" s="104">
        <f t="shared" si="32"/>
        <v>276494670.48228014</v>
      </c>
      <c r="N37" s="104">
        <f t="shared" si="32"/>
        <v>400254469.11879832</v>
      </c>
      <c r="O37" s="104">
        <f t="shared" si="32"/>
        <v>516604311.92956614</v>
      </c>
      <c r="P37" s="104">
        <f t="shared" si="32"/>
        <v>625969274.52919805</v>
      </c>
      <c r="Q37" s="104">
        <f t="shared" si="32"/>
        <v>735362495.85724533</v>
      </c>
      <c r="R37" s="104">
        <f t="shared" si="32"/>
        <v>838891454.26225126</v>
      </c>
      <c r="S37" s="104">
        <f t="shared" si="32"/>
        <v>936866593.78376162</v>
      </c>
      <c r="T37" s="104">
        <f t="shared" si="32"/>
        <v>1029582090.0106694</v>
      </c>
      <c r="U37" s="104">
        <f t="shared" si="32"/>
        <v>1117316695.5027292</v>
      </c>
      <c r="V37" s="104">
        <f t="shared" si="32"/>
        <v>1200334541.5856478</v>
      </c>
      <c r="W37" s="104">
        <f t="shared" si="32"/>
        <v>1278885898.7575929</v>
      </c>
      <c r="X37" s="104">
        <f t="shared" si="32"/>
        <v>1353207897.8307593</v>
      </c>
      <c r="Y37" s="104">
        <f t="shared" si="32"/>
        <v>1423525213.8232348</v>
      </c>
      <c r="Z37" s="104">
        <f t="shared" si="32"/>
        <v>1490050714.5135136</v>
      </c>
      <c r="AA37" s="104">
        <f t="shared" si="32"/>
        <v>1552986075.4723434</v>
      </c>
      <c r="AB37" s="104">
        <f t="shared" si="32"/>
        <v>1550912537.0098915</v>
      </c>
      <c r="AC37" s="104">
        <f t="shared" si="32"/>
        <v>1644632502.5416145</v>
      </c>
      <c r="AD37" s="104">
        <f t="shared" si="32"/>
        <v>1644632502.5416145</v>
      </c>
      <c r="AE37" s="104">
        <f t="shared" si="32"/>
        <v>1644632502.5416145</v>
      </c>
      <c r="AF37" s="104">
        <f t="shared" si="32"/>
        <v>1644632502.5416145</v>
      </c>
      <c r="AG37" s="104">
        <f t="shared" si="32"/>
        <v>1644632502.5416145</v>
      </c>
      <c r="AH37" s="104">
        <f t="shared" si="32"/>
        <v>1644632502.5416145</v>
      </c>
      <c r="AI37" s="104">
        <f t="shared" si="32"/>
        <v>1644632502.5416145</v>
      </c>
      <c r="AJ37" s="104">
        <f t="shared" si="32"/>
        <v>1644632502.5416145</v>
      </c>
      <c r="AK37" s="104">
        <f t="shared" si="32"/>
        <v>1644632502.5416145</v>
      </c>
      <c r="AL37" s="104">
        <f t="shared" si="32"/>
        <v>1644632502.5416145</v>
      </c>
      <c r="AM37" s="104">
        <f t="shared" ref="AM37:BR37" si="33">AM36+AL37</f>
        <v>1644632502.5416145</v>
      </c>
      <c r="AN37" s="104">
        <f t="shared" si="33"/>
        <v>1644632502.5416145</v>
      </c>
      <c r="AO37" s="104">
        <f t="shared" si="33"/>
        <v>1644632502.5416145</v>
      </c>
      <c r="AP37" s="104">
        <f t="shared" si="33"/>
        <v>1644632502.5416145</v>
      </c>
      <c r="AQ37" s="104">
        <f t="shared" si="33"/>
        <v>1644632502.5416145</v>
      </c>
      <c r="AR37" s="104">
        <f t="shared" si="33"/>
        <v>1644632502.5416145</v>
      </c>
      <c r="AS37" s="104">
        <f t="shared" si="33"/>
        <v>1644632502.5416145</v>
      </c>
      <c r="AT37" s="104">
        <f t="shared" si="33"/>
        <v>1644632502.5416145</v>
      </c>
      <c r="AU37" s="104">
        <f t="shared" si="33"/>
        <v>1644632502.5416145</v>
      </c>
      <c r="AV37" s="104">
        <f t="shared" si="33"/>
        <v>1644632502.5416145</v>
      </c>
      <c r="AW37" s="104">
        <f t="shared" si="33"/>
        <v>1644632502.5416145</v>
      </c>
      <c r="AX37" s="104">
        <f t="shared" si="33"/>
        <v>1644632502.5416145</v>
      </c>
      <c r="AY37" s="104">
        <f t="shared" si="33"/>
        <v>1644632502.5416145</v>
      </c>
      <c r="AZ37" s="104">
        <f t="shared" si="33"/>
        <v>1644632502.5416145</v>
      </c>
      <c r="BA37" s="104">
        <f t="shared" si="33"/>
        <v>1644632502.5416145</v>
      </c>
      <c r="BB37" s="104">
        <f t="shared" si="33"/>
        <v>1644632502.5416145</v>
      </c>
      <c r="BC37" s="104">
        <f t="shared" si="33"/>
        <v>1644632502.5416145</v>
      </c>
      <c r="BD37" s="104">
        <f t="shared" si="33"/>
        <v>1644632502.5416145</v>
      </c>
      <c r="BE37" s="104">
        <f t="shared" si="33"/>
        <v>1644632502.5416145</v>
      </c>
      <c r="BF37" s="104">
        <f t="shared" si="33"/>
        <v>1644632502.5416145</v>
      </c>
      <c r="BG37" s="104">
        <f t="shared" si="33"/>
        <v>1644632502.5416145</v>
      </c>
      <c r="BH37" s="104">
        <f t="shared" si="33"/>
        <v>1644632502.5416145</v>
      </c>
      <c r="BI37" s="104">
        <f t="shared" si="33"/>
        <v>1644632502.5416145</v>
      </c>
      <c r="BJ37" s="104">
        <f t="shared" si="33"/>
        <v>1644632502.5416145</v>
      </c>
      <c r="BK37" s="104">
        <f t="shared" si="33"/>
        <v>1644632502.5416145</v>
      </c>
      <c r="BL37" s="104">
        <f t="shared" si="33"/>
        <v>1644632502.5416145</v>
      </c>
      <c r="BM37" s="104">
        <f t="shared" si="33"/>
        <v>1644632502.5416145</v>
      </c>
      <c r="BN37" s="104">
        <f t="shared" si="33"/>
        <v>1644632502.5416145</v>
      </c>
      <c r="BO37" s="104">
        <f t="shared" si="33"/>
        <v>1644632502.5416145</v>
      </c>
      <c r="BP37" s="104">
        <f t="shared" si="33"/>
        <v>1644632502.5416145</v>
      </c>
      <c r="BQ37" s="104">
        <f t="shared" si="33"/>
        <v>1644632502.5416145</v>
      </c>
      <c r="BR37" s="104">
        <f t="shared" si="33"/>
        <v>1644632502.5416145</v>
      </c>
      <c r="BS37" s="104">
        <f t="shared" ref="BS37:BW37" si="34">BS36+BR37</f>
        <v>1644632502.5416145</v>
      </c>
      <c r="BT37" s="104">
        <f t="shared" si="34"/>
        <v>1644632502.5416145</v>
      </c>
      <c r="BU37" s="104">
        <f t="shared" si="34"/>
        <v>1644632502.5416145</v>
      </c>
      <c r="BV37" s="104">
        <f t="shared" si="34"/>
        <v>1644632502.5416145</v>
      </c>
      <c r="BW37" s="131">
        <f t="shared" si="34"/>
        <v>1644632502.5416145</v>
      </c>
    </row>
    <row r="38" spans="3:75" x14ac:dyDescent="0.3">
      <c r="C38" s="67" t="s">
        <v>69</v>
      </c>
      <c r="D38" s="34" t="s">
        <v>140</v>
      </c>
      <c r="E38" s="4">
        <f>SUM(F38:BW38)</f>
        <v>5</v>
      </c>
      <c r="F38" s="4">
        <f t="shared" ref="F38:AK38" si="35">IF(F37&lt;0,1,0)</f>
        <v>1</v>
      </c>
      <c r="G38" s="4">
        <f t="shared" si="35"/>
        <v>1</v>
      </c>
      <c r="H38" s="4">
        <f t="shared" si="35"/>
        <v>1</v>
      </c>
      <c r="I38" s="4">
        <f t="shared" si="35"/>
        <v>1</v>
      </c>
      <c r="J38" s="4">
        <f t="shared" si="35"/>
        <v>1</v>
      </c>
      <c r="K38" s="4">
        <f t="shared" si="35"/>
        <v>0</v>
      </c>
      <c r="L38" s="4">
        <f t="shared" si="35"/>
        <v>0</v>
      </c>
      <c r="M38" s="4">
        <f t="shared" si="35"/>
        <v>0</v>
      </c>
      <c r="N38" s="4">
        <f t="shared" si="35"/>
        <v>0</v>
      </c>
      <c r="O38" s="4">
        <f t="shared" si="35"/>
        <v>0</v>
      </c>
      <c r="P38" s="4">
        <f t="shared" si="35"/>
        <v>0</v>
      </c>
      <c r="Q38" s="4">
        <f t="shared" si="35"/>
        <v>0</v>
      </c>
      <c r="R38" s="4">
        <f t="shared" si="35"/>
        <v>0</v>
      </c>
      <c r="S38" s="4">
        <f t="shared" si="35"/>
        <v>0</v>
      </c>
      <c r="T38" s="4">
        <f t="shared" si="35"/>
        <v>0</v>
      </c>
      <c r="U38" s="4">
        <f t="shared" si="35"/>
        <v>0</v>
      </c>
      <c r="V38" s="4">
        <f t="shared" si="35"/>
        <v>0</v>
      </c>
      <c r="W38" s="4">
        <f t="shared" si="35"/>
        <v>0</v>
      </c>
      <c r="X38" s="4">
        <f t="shared" si="35"/>
        <v>0</v>
      </c>
      <c r="Y38" s="4">
        <f t="shared" si="35"/>
        <v>0</v>
      </c>
      <c r="Z38" s="4">
        <f t="shared" si="35"/>
        <v>0</v>
      </c>
      <c r="AA38" s="4">
        <f t="shared" si="35"/>
        <v>0</v>
      </c>
      <c r="AB38" s="4">
        <f t="shared" si="35"/>
        <v>0</v>
      </c>
      <c r="AC38" s="4">
        <f t="shared" si="35"/>
        <v>0</v>
      </c>
      <c r="AD38" s="4">
        <f t="shared" si="35"/>
        <v>0</v>
      </c>
      <c r="AE38" s="4">
        <f t="shared" si="35"/>
        <v>0</v>
      </c>
      <c r="AF38" s="4">
        <f t="shared" si="35"/>
        <v>0</v>
      </c>
      <c r="AG38" s="4">
        <f t="shared" si="35"/>
        <v>0</v>
      </c>
      <c r="AH38" s="4">
        <f t="shared" si="35"/>
        <v>0</v>
      </c>
      <c r="AI38" s="4">
        <f t="shared" si="35"/>
        <v>0</v>
      </c>
      <c r="AJ38" s="4">
        <f t="shared" si="35"/>
        <v>0</v>
      </c>
      <c r="AK38" s="4">
        <f t="shared" si="35"/>
        <v>0</v>
      </c>
      <c r="AL38" s="4">
        <f t="shared" ref="AL38:BQ38" si="36">IF(AL37&lt;0,1,0)</f>
        <v>0</v>
      </c>
      <c r="AM38" s="4">
        <f t="shared" si="36"/>
        <v>0</v>
      </c>
      <c r="AN38" s="4">
        <f t="shared" si="36"/>
        <v>0</v>
      </c>
      <c r="AO38" s="4">
        <f t="shared" si="36"/>
        <v>0</v>
      </c>
      <c r="AP38" s="4">
        <f t="shared" si="36"/>
        <v>0</v>
      </c>
      <c r="AQ38" s="4">
        <f t="shared" si="36"/>
        <v>0</v>
      </c>
      <c r="AR38" s="4">
        <f t="shared" si="36"/>
        <v>0</v>
      </c>
      <c r="AS38" s="4">
        <f t="shared" si="36"/>
        <v>0</v>
      </c>
      <c r="AT38" s="4">
        <f t="shared" si="36"/>
        <v>0</v>
      </c>
      <c r="AU38" s="4">
        <f t="shared" si="36"/>
        <v>0</v>
      </c>
      <c r="AV38" s="4">
        <f t="shared" si="36"/>
        <v>0</v>
      </c>
      <c r="AW38" s="4">
        <f t="shared" si="36"/>
        <v>0</v>
      </c>
      <c r="AX38" s="4">
        <f t="shared" si="36"/>
        <v>0</v>
      </c>
      <c r="AY38" s="4">
        <f t="shared" si="36"/>
        <v>0</v>
      </c>
      <c r="AZ38" s="4">
        <f t="shared" si="36"/>
        <v>0</v>
      </c>
      <c r="BA38" s="4">
        <f t="shared" si="36"/>
        <v>0</v>
      </c>
      <c r="BB38" s="4">
        <f t="shared" si="36"/>
        <v>0</v>
      </c>
      <c r="BC38" s="4">
        <f t="shared" si="36"/>
        <v>0</v>
      </c>
      <c r="BD38" s="4">
        <f t="shared" si="36"/>
        <v>0</v>
      </c>
      <c r="BE38" s="4">
        <f t="shared" si="36"/>
        <v>0</v>
      </c>
      <c r="BF38" s="4">
        <f t="shared" si="36"/>
        <v>0</v>
      </c>
      <c r="BG38" s="4">
        <f t="shared" si="36"/>
        <v>0</v>
      </c>
      <c r="BH38" s="4">
        <f t="shared" si="36"/>
        <v>0</v>
      </c>
      <c r="BI38" s="4">
        <f t="shared" si="36"/>
        <v>0</v>
      </c>
      <c r="BJ38" s="4">
        <f t="shared" si="36"/>
        <v>0</v>
      </c>
      <c r="BK38" s="4">
        <f t="shared" si="36"/>
        <v>0</v>
      </c>
      <c r="BL38" s="4">
        <f t="shared" si="36"/>
        <v>0</v>
      </c>
      <c r="BM38" s="4">
        <f t="shared" si="36"/>
        <v>0</v>
      </c>
      <c r="BN38" s="4">
        <f t="shared" si="36"/>
        <v>0</v>
      </c>
      <c r="BO38" s="4">
        <f t="shared" si="36"/>
        <v>0</v>
      </c>
      <c r="BP38" s="4">
        <f t="shared" si="36"/>
        <v>0</v>
      </c>
      <c r="BQ38" s="4">
        <f t="shared" si="36"/>
        <v>0</v>
      </c>
      <c r="BR38" s="4">
        <f t="shared" ref="BR38:BW38" si="37">IF(BR37&lt;0,1,0)</f>
        <v>0</v>
      </c>
      <c r="BS38" s="4">
        <f t="shared" si="37"/>
        <v>0</v>
      </c>
      <c r="BT38" s="4">
        <f t="shared" si="37"/>
        <v>0</v>
      </c>
      <c r="BU38" s="4">
        <f t="shared" si="37"/>
        <v>0</v>
      </c>
      <c r="BV38" s="4">
        <f t="shared" si="37"/>
        <v>0</v>
      </c>
      <c r="BW38" s="5">
        <f t="shared" si="37"/>
        <v>0</v>
      </c>
    </row>
    <row r="39" spans="3:75" x14ac:dyDescent="0.3">
      <c r="C39" s="130" t="s">
        <v>124</v>
      </c>
      <c r="D39" s="34"/>
      <c r="E39" s="16">
        <f>SUM(F39:BW39)</f>
        <v>881121655.08811462</v>
      </c>
      <c r="F39" s="104">
        <f>F31/(1+$F$35)^F120</f>
        <v>-128122807.01754387</v>
      </c>
      <c r="G39" s="104">
        <f t="shared" ref="G39:AK39" si="38">G31/(1+$F$35)^G120</f>
        <v>-226783625.73099416</v>
      </c>
      <c r="H39" s="104">
        <f t="shared" si="38"/>
        <v>0</v>
      </c>
      <c r="I39" s="104">
        <f t="shared" si="38"/>
        <v>0</v>
      </c>
      <c r="J39" s="104">
        <f t="shared" si="38"/>
        <v>0</v>
      </c>
      <c r="K39" s="104">
        <f t="shared" si="38"/>
        <v>0</v>
      </c>
      <c r="L39" s="104">
        <f t="shared" si="38"/>
        <v>0</v>
      </c>
      <c r="M39" s="104">
        <f t="shared" si="38"/>
        <v>0</v>
      </c>
      <c r="N39" s="104">
        <f t="shared" si="38"/>
        <v>0</v>
      </c>
      <c r="O39" s="104">
        <f t="shared" si="38"/>
        <v>0</v>
      </c>
      <c r="P39" s="104">
        <f t="shared" si="38"/>
        <v>0</v>
      </c>
      <c r="Q39" s="104">
        <f t="shared" si="38"/>
        <v>0</v>
      </c>
      <c r="R39" s="104">
        <f t="shared" si="38"/>
        <v>0</v>
      </c>
      <c r="S39" s="104">
        <f t="shared" si="38"/>
        <v>0</v>
      </c>
      <c r="T39" s="104">
        <f t="shared" si="38"/>
        <v>0</v>
      </c>
      <c r="U39" s="104">
        <f t="shared" si="38"/>
        <v>0</v>
      </c>
      <c r="V39" s="104">
        <f t="shared" si="38"/>
        <v>0</v>
      </c>
      <c r="W39" s="104">
        <f t="shared" si="38"/>
        <v>0</v>
      </c>
      <c r="X39" s="104">
        <f t="shared" si="38"/>
        <v>0</v>
      </c>
      <c r="Y39" s="104">
        <f t="shared" si="38"/>
        <v>0</v>
      </c>
      <c r="Z39" s="104">
        <f t="shared" si="38"/>
        <v>0</v>
      </c>
      <c r="AA39" s="104">
        <f t="shared" si="38"/>
        <v>0</v>
      </c>
      <c r="AB39" s="104">
        <f t="shared" si="38"/>
        <v>1144282920.8405981</v>
      </c>
      <c r="AC39" s="104">
        <f t="shared" si="38"/>
        <v>91745166.99605453</v>
      </c>
      <c r="AD39" s="104">
        <f t="shared" si="38"/>
        <v>0</v>
      </c>
      <c r="AE39" s="104">
        <f t="shared" si="38"/>
        <v>0</v>
      </c>
      <c r="AF39" s="104">
        <f t="shared" si="38"/>
        <v>0</v>
      </c>
      <c r="AG39" s="104">
        <f t="shared" si="38"/>
        <v>0</v>
      </c>
      <c r="AH39" s="104">
        <f t="shared" si="38"/>
        <v>0</v>
      </c>
      <c r="AI39" s="104">
        <f t="shared" si="38"/>
        <v>0</v>
      </c>
      <c r="AJ39" s="104">
        <f t="shared" si="38"/>
        <v>0</v>
      </c>
      <c r="AK39" s="104">
        <f t="shared" si="38"/>
        <v>0</v>
      </c>
      <c r="AL39" s="104">
        <f t="shared" ref="AL39:BQ39" si="39">AL31/(1+$F$35)^AL120</f>
        <v>0</v>
      </c>
      <c r="AM39" s="104">
        <f t="shared" si="39"/>
        <v>0</v>
      </c>
      <c r="AN39" s="104">
        <f t="shared" si="39"/>
        <v>0</v>
      </c>
      <c r="AO39" s="104">
        <f t="shared" si="39"/>
        <v>0</v>
      </c>
      <c r="AP39" s="104">
        <f t="shared" si="39"/>
        <v>0</v>
      </c>
      <c r="AQ39" s="104">
        <f t="shared" si="39"/>
        <v>0</v>
      </c>
      <c r="AR39" s="104">
        <f t="shared" si="39"/>
        <v>0</v>
      </c>
      <c r="AS39" s="104">
        <f t="shared" si="39"/>
        <v>0</v>
      </c>
      <c r="AT39" s="104">
        <f t="shared" si="39"/>
        <v>0</v>
      </c>
      <c r="AU39" s="104">
        <f t="shared" si="39"/>
        <v>0</v>
      </c>
      <c r="AV39" s="104">
        <f t="shared" si="39"/>
        <v>0</v>
      </c>
      <c r="AW39" s="104">
        <f t="shared" si="39"/>
        <v>0</v>
      </c>
      <c r="AX39" s="104">
        <f t="shared" si="39"/>
        <v>0</v>
      </c>
      <c r="AY39" s="104">
        <f t="shared" si="39"/>
        <v>0</v>
      </c>
      <c r="AZ39" s="104">
        <f t="shared" si="39"/>
        <v>0</v>
      </c>
      <c r="BA39" s="104">
        <f t="shared" si="39"/>
        <v>0</v>
      </c>
      <c r="BB39" s="104">
        <f t="shared" si="39"/>
        <v>0</v>
      </c>
      <c r="BC39" s="104">
        <f t="shared" si="39"/>
        <v>0</v>
      </c>
      <c r="BD39" s="104">
        <f t="shared" si="39"/>
        <v>0</v>
      </c>
      <c r="BE39" s="104">
        <f t="shared" si="39"/>
        <v>0</v>
      </c>
      <c r="BF39" s="104">
        <f t="shared" si="39"/>
        <v>0</v>
      </c>
      <c r="BG39" s="104">
        <f t="shared" si="39"/>
        <v>0</v>
      </c>
      <c r="BH39" s="104">
        <f t="shared" si="39"/>
        <v>0</v>
      </c>
      <c r="BI39" s="104">
        <f t="shared" si="39"/>
        <v>0</v>
      </c>
      <c r="BJ39" s="104">
        <f t="shared" si="39"/>
        <v>0</v>
      </c>
      <c r="BK39" s="104">
        <f t="shared" si="39"/>
        <v>0</v>
      </c>
      <c r="BL39" s="104">
        <f t="shared" si="39"/>
        <v>0</v>
      </c>
      <c r="BM39" s="104">
        <f t="shared" si="39"/>
        <v>0</v>
      </c>
      <c r="BN39" s="104">
        <f t="shared" si="39"/>
        <v>0</v>
      </c>
      <c r="BO39" s="104">
        <f t="shared" si="39"/>
        <v>0</v>
      </c>
      <c r="BP39" s="104">
        <f t="shared" si="39"/>
        <v>0</v>
      </c>
      <c r="BQ39" s="104">
        <f t="shared" si="39"/>
        <v>0</v>
      </c>
      <c r="BR39" s="104">
        <f t="shared" ref="BR39:BW39" si="40">BR31/(1+$F$35)^BR120</f>
        <v>0</v>
      </c>
      <c r="BS39" s="104">
        <f t="shared" si="40"/>
        <v>0</v>
      </c>
      <c r="BT39" s="104">
        <f t="shared" si="40"/>
        <v>0</v>
      </c>
      <c r="BU39" s="104">
        <f t="shared" si="40"/>
        <v>0</v>
      </c>
      <c r="BV39" s="104">
        <f t="shared" si="40"/>
        <v>0</v>
      </c>
      <c r="BW39" s="131">
        <f t="shared" si="40"/>
        <v>0</v>
      </c>
    </row>
    <row r="40" spans="3:75" ht="16.2" customHeight="1" x14ac:dyDescent="0.3">
      <c r="C40" s="130" t="s">
        <v>125</v>
      </c>
      <c r="D40" s="34"/>
      <c r="E40" s="16">
        <f>BW40</f>
        <v>881121655.08811462</v>
      </c>
      <c r="F40" s="104">
        <f>F39</f>
        <v>-128122807.01754387</v>
      </c>
      <c r="G40" s="104">
        <f t="shared" ref="G40:AL40" si="41">G39+F40</f>
        <v>-354906432.74853802</v>
      </c>
      <c r="H40" s="104">
        <f t="shared" si="41"/>
        <v>-354906432.74853802</v>
      </c>
      <c r="I40" s="104">
        <f t="shared" si="41"/>
        <v>-354906432.74853802</v>
      </c>
      <c r="J40" s="104">
        <f t="shared" si="41"/>
        <v>-354906432.74853802</v>
      </c>
      <c r="K40" s="104">
        <f t="shared" si="41"/>
        <v>-354906432.74853802</v>
      </c>
      <c r="L40" s="104">
        <f t="shared" si="41"/>
        <v>-354906432.74853802</v>
      </c>
      <c r="M40" s="104">
        <f t="shared" si="41"/>
        <v>-354906432.74853802</v>
      </c>
      <c r="N40" s="104">
        <f t="shared" si="41"/>
        <v>-354906432.74853802</v>
      </c>
      <c r="O40" s="104">
        <f t="shared" si="41"/>
        <v>-354906432.74853802</v>
      </c>
      <c r="P40" s="104">
        <f t="shared" si="41"/>
        <v>-354906432.74853802</v>
      </c>
      <c r="Q40" s="104">
        <f t="shared" si="41"/>
        <v>-354906432.74853802</v>
      </c>
      <c r="R40" s="104">
        <f t="shared" si="41"/>
        <v>-354906432.74853802</v>
      </c>
      <c r="S40" s="104">
        <f t="shared" si="41"/>
        <v>-354906432.74853802</v>
      </c>
      <c r="T40" s="104">
        <f t="shared" si="41"/>
        <v>-354906432.74853802</v>
      </c>
      <c r="U40" s="104">
        <f t="shared" si="41"/>
        <v>-354906432.74853802</v>
      </c>
      <c r="V40" s="104">
        <f t="shared" si="41"/>
        <v>-354906432.74853802</v>
      </c>
      <c r="W40" s="104">
        <f t="shared" si="41"/>
        <v>-354906432.74853802</v>
      </c>
      <c r="X40" s="104">
        <f t="shared" si="41"/>
        <v>-354906432.74853802</v>
      </c>
      <c r="Y40" s="104">
        <f t="shared" si="41"/>
        <v>-354906432.74853802</v>
      </c>
      <c r="Z40" s="104">
        <f t="shared" si="41"/>
        <v>-354906432.74853802</v>
      </c>
      <c r="AA40" s="104">
        <f t="shared" si="41"/>
        <v>-354906432.74853802</v>
      </c>
      <c r="AB40" s="104">
        <f t="shared" si="41"/>
        <v>789376488.09206009</v>
      </c>
      <c r="AC40" s="104">
        <f t="shared" si="41"/>
        <v>881121655.08811462</v>
      </c>
      <c r="AD40" s="104">
        <f t="shared" si="41"/>
        <v>881121655.08811462</v>
      </c>
      <c r="AE40" s="104">
        <f t="shared" si="41"/>
        <v>881121655.08811462</v>
      </c>
      <c r="AF40" s="104">
        <f t="shared" si="41"/>
        <v>881121655.08811462</v>
      </c>
      <c r="AG40" s="104">
        <f t="shared" si="41"/>
        <v>881121655.08811462</v>
      </c>
      <c r="AH40" s="104">
        <f t="shared" si="41"/>
        <v>881121655.08811462</v>
      </c>
      <c r="AI40" s="104">
        <f t="shared" si="41"/>
        <v>881121655.08811462</v>
      </c>
      <c r="AJ40" s="104">
        <f t="shared" si="41"/>
        <v>881121655.08811462</v>
      </c>
      <c r="AK40" s="104">
        <f t="shared" si="41"/>
        <v>881121655.08811462</v>
      </c>
      <c r="AL40" s="104">
        <f t="shared" si="41"/>
        <v>881121655.08811462</v>
      </c>
      <c r="AM40" s="104">
        <f t="shared" ref="AM40:BR40" si="42">AM39+AL40</f>
        <v>881121655.08811462</v>
      </c>
      <c r="AN40" s="104">
        <f t="shared" si="42"/>
        <v>881121655.08811462</v>
      </c>
      <c r="AO40" s="104">
        <f t="shared" si="42"/>
        <v>881121655.08811462</v>
      </c>
      <c r="AP40" s="104">
        <f t="shared" si="42"/>
        <v>881121655.08811462</v>
      </c>
      <c r="AQ40" s="104">
        <f t="shared" si="42"/>
        <v>881121655.08811462</v>
      </c>
      <c r="AR40" s="104">
        <f t="shared" si="42"/>
        <v>881121655.08811462</v>
      </c>
      <c r="AS40" s="104">
        <f t="shared" si="42"/>
        <v>881121655.08811462</v>
      </c>
      <c r="AT40" s="104">
        <f t="shared" si="42"/>
        <v>881121655.08811462</v>
      </c>
      <c r="AU40" s="104">
        <f t="shared" si="42"/>
        <v>881121655.08811462</v>
      </c>
      <c r="AV40" s="104">
        <f t="shared" si="42"/>
        <v>881121655.08811462</v>
      </c>
      <c r="AW40" s="104">
        <f t="shared" si="42"/>
        <v>881121655.08811462</v>
      </c>
      <c r="AX40" s="104">
        <f t="shared" si="42"/>
        <v>881121655.08811462</v>
      </c>
      <c r="AY40" s="104">
        <f t="shared" si="42"/>
        <v>881121655.08811462</v>
      </c>
      <c r="AZ40" s="104">
        <f t="shared" si="42"/>
        <v>881121655.08811462</v>
      </c>
      <c r="BA40" s="104">
        <f t="shared" si="42"/>
        <v>881121655.08811462</v>
      </c>
      <c r="BB40" s="104">
        <f t="shared" si="42"/>
        <v>881121655.08811462</v>
      </c>
      <c r="BC40" s="104">
        <f t="shared" si="42"/>
        <v>881121655.08811462</v>
      </c>
      <c r="BD40" s="104">
        <f t="shared" si="42"/>
        <v>881121655.08811462</v>
      </c>
      <c r="BE40" s="104">
        <f t="shared" si="42"/>
        <v>881121655.08811462</v>
      </c>
      <c r="BF40" s="104">
        <f t="shared" si="42"/>
        <v>881121655.08811462</v>
      </c>
      <c r="BG40" s="104">
        <f t="shared" si="42"/>
        <v>881121655.08811462</v>
      </c>
      <c r="BH40" s="104">
        <f t="shared" si="42"/>
        <v>881121655.08811462</v>
      </c>
      <c r="BI40" s="104">
        <f t="shared" si="42"/>
        <v>881121655.08811462</v>
      </c>
      <c r="BJ40" s="104">
        <f t="shared" si="42"/>
        <v>881121655.08811462</v>
      </c>
      <c r="BK40" s="104">
        <f t="shared" si="42"/>
        <v>881121655.08811462</v>
      </c>
      <c r="BL40" s="104">
        <f t="shared" si="42"/>
        <v>881121655.08811462</v>
      </c>
      <c r="BM40" s="104">
        <f t="shared" si="42"/>
        <v>881121655.08811462</v>
      </c>
      <c r="BN40" s="104">
        <f t="shared" si="42"/>
        <v>881121655.08811462</v>
      </c>
      <c r="BO40" s="104">
        <f t="shared" si="42"/>
        <v>881121655.08811462</v>
      </c>
      <c r="BP40" s="104">
        <f t="shared" si="42"/>
        <v>881121655.08811462</v>
      </c>
      <c r="BQ40" s="104">
        <f t="shared" si="42"/>
        <v>881121655.08811462</v>
      </c>
      <c r="BR40" s="104">
        <f t="shared" si="42"/>
        <v>881121655.08811462</v>
      </c>
      <c r="BS40" s="104">
        <f t="shared" ref="BS40:BW40" si="43">BS39+BR40</f>
        <v>881121655.08811462</v>
      </c>
      <c r="BT40" s="104">
        <f t="shared" si="43"/>
        <v>881121655.08811462</v>
      </c>
      <c r="BU40" s="104">
        <f t="shared" si="43"/>
        <v>881121655.08811462</v>
      </c>
      <c r="BV40" s="104">
        <f t="shared" si="43"/>
        <v>881121655.08811462</v>
      </c>
      <c r="BW40" s="131">
        <f t="shared" si="43"/>
        <v>881121655.08811462</v>
      </c>
    </row>
    <row r="41" spans="3:75" ht="15" thickBot="1" x14ac:dyDescent="0.35">
      <c r="C41" s="68" t="s">
        <v>126</v>
      </c>
      <c r="D41" s="58" t="s">
        <v>140</v>
      </c>
      <c r="E41" s="6">
        <f>SUM(F41:BW41)</f>
        <v>22</v>
      </c>
      <c r="F41" s="6">
        <f t="shared" ref="F41:AK41" si="44">IF(F40&lt;0,1,0)</f>
        <v>1</v>
      </c>
      <c r="G41" s="6">
        <f t="shared" si="44"/>
        <v>1</v>
      </c>
      <c r="H41" s="6">
        <f t="shared" si="44"/>
        <v>1</v>
      </c>
      <c r="I41" s="6">
        <f t="shared" si="44"/>
        <v>1</v>
      </c>
      <c r="J41" s="6">
        <f t="shared" si="44"/>
        <v>1</v>
      </c>
      <c r="K41" s="6">
        <f t="shared" si="44"/>
        <v>1</v>
      </c>
      <c r="L41" s="6">
        <f t="shared" si="44"/>
        <v>1</v>
      </c>
      <c r="M41" s="6">
        <f t="shared" si="44"/>
        <v>1</v>
      </c>
      <c r="N41" s="6">
        <f t="shared" si="44"/>
        <v>1</v>
      </c>
      <c r="O41" s="6">
        <f t="shared" si="44"/>
        <v>1</v>
      </c>
      <c r="P41" s="6">
        <f t="shared" si="44"/>
        <v>1</v>
      </c>
      <c r="Q41" s="6">
        <f t="shared" si="44"/>
        <v>1</v>
      </c>
      <c r="R41" s="6">
        <f t="shared" si="44"/>
        <v>1</v>
      </c>
      <c r="S41" s="6">
        <f t="shared" si="44"/>
        <v>1</v>
      </c>
      <c r="T41" s="6">
        <f t="shared" si="44"/>
        <v>1</v>
      </c>
      <c r="U41" s="6">
        <f t="shared" si="44"/>
        <v>1</v>
      </c>
      <c r="V41" s="6">
        <f t="shared" si="44"/>
        <v>1</v>
      </c>
      <c r="W41" s="6">
        <f t="shared" si="44"/>
        <v>1</v>
      </c>
      <c r="X41" s="6">
        <f t="shared" si="44"/>
        <v>1</v>
      </c>
      <c r="Y41" s="6">
        <f t="shared" si="44"/>
        <v>1</v>
      </c>
      <c r="Z41" s="6">
        <f t="shared" si="44"/>
        <v>1</v>
      </c>
      <c r="AA41" s="6">
        <f t="shared" si="44"/>
        <v>1</v>
      </c>
      <c r="AB41" s="6">
        <f t="shared" si="44"/>
        <v>0</v>
      </c>
      <c r="AC41" s="6">
        <f t="shared" si="44"/>
        <v>0</v>
      </c>
      <c r="AD41" s="6">
        <f t="shared" si="44"/>
        <v>0</v>
      </c>
      <c r="AE41" s="6">
        <f t="shared" si="44"/>
        <v>0</v>
      </c>
      <c r="AF41" s="6">
        <f t="shared" si="44"/>
        <v>0</v>
      </c>
      <c r="AG41" s="6">
        <f t="shared" si="44"/>
        <v>0</v>
      </c>
      <c r="AH41" s="6">
        <f t="shared" si="44"/>
        <v>0</v>
      </c>
      <c r="AI41" s="6">
        <f t="shared" si="44"/>
        <v>0</v>
      </c>
      <c r="AJ41" s="6">
        <f t="shared" si="44"/>
        <v>0</v>
      </c>
      <c r="AK41" s="6">
        <f t="shared" si="44"/>
        <v>0</v>
      </c>
      <c r="AL41" s="6">
        <f t="shared" ref="AL41:BQ41" si="45">IF(AL40&lt;0,1,0)</f>
        <v>0</v>
      </c>
      <c r="AM41" s="6">
        <f t="shared" si="45"/>
        <v>0</v>
      </c>
      <c r="AN41" s="6">
        <f t="shared" si="45"/>
        <v>0</v>
      </c>
      <c r="AO41" s="6">
        <f t="shared" si="45"/>
        <v>0</v>
      </c>
      <c r="AP41" s="6">
        <f t="shared" si="45"/>
        <v>0</v>
      </c>
      <c r="AQ41" s="6">
        <f t="shared" si="45"/>
        <v>0</v>
      </c>
      <c r="AR41" s="6">
        <f t="shared" si="45"/>
        <v>0</v>
      </c>
      <c r="AS41" s="6">
        <f t="shared" si="45"/>
        <v>0</v>
      </c>
      <c r="AT41" s="6">
        <f t="shared" si="45"/>
        <v>0</v>
      </c>
      <c r="AU41" s="6">
        <f t="shared" si="45"/>
        <v>0</v>
      </c>
      <c r="AV41" s="6">
        <f t="shared" si="45"/>
        <v>0</v>
      </c>
      <c r="AW41" s="6">
        <f t="shared" si="45"/>
        <v>0</v>
      </c>
      <c r="AX41" s="6">
        <f t="shared" si="45"/>
        <v>0</v>
      </c>
      <c r="AY41" s="6">
        <f t="shared" si="45"/>
        <v>0</v>
      </c>
      <c r="AZ41" s="6">
        <f t="shared" si="45"/>
        <v>0</v>
      </c>
      <c r="BA41" s="6">
        <f t="shared" si="45"/>
        <v>0</v>
      </c>
      <c r="BB41" s="6">
        <f t="shared" si="45"/>
        <v>0</v>
      </c>
      <c r="BC41" s="6">
        <f t="shared" si="45"/>
        <v>0</v>
      </c>
      <c r="BD41" s="6">
        <f t="shared" si="45"/>
        <v>0</v>
      </c>
      <c r="BE41" s="6">
        <f t="shared" si="45"/>
        <v>0</v>
      </c>
      <c r="BF41" s="6">
        <f t="shared" si="45"/>
        <v>0</v>
      </c>
      <c r="BG41" s="6">
        <f t="shared" si="45"/>
        <v>0</v>
      </c>
      <c r="BH41" s="6">
        <f t="shared" si="45"/>
        <v>0</v>
      </c>
      <c r="BI41" s="6">
        <f t="shared" si="45"/>
        <v>0</v>
      </c>
      <c r="BJ41" s="6">
        <f t="shared" si="45"/>
        <v>0</v>
      </c>
      <c r="BK41" s="6">
        <f t="shared" si="45"/>
        <v>0</v>
      </c>
      <c r="BL41" s="6">
        <f t="shared" si="45"/>
        <v>0</v>
      </c>
      <c r="BM41" s="6">
        <f t="shared" si="45"/>
        <v>0</v>
      </c>
      <c r="BN41" s="6">
        <f t="shared" si="45"/>
        <v>0</v>
      </c>
      <c r="BO41" s="6">
        <f t="shared" si="45"/>
        <v>0</v>
      </c>
      <c r="BP41" s="6">
        <f t="shared" si="45"/>
        <v>0</v>
      </c>
      <c r="BQ41" s="6">
        <f t="shared" si="45"/>
        <v>0</v>
      </c>
      <c r="BR41" s="6">
        <f t="shared" ref="BR41:BW41" si="46">IF(BR40&lt;0,1,0)</f>
        <v>0</v>
      </c>
      <c r="BS41" s="6">
        <f t="shared" si="46"/>
        <v>0</v>
      </c>
      <c r="BT41" s="6">
        <f t="shared" si="46"/>
        <v>0</v>
      </c>
      <c r="BU41" s="6">
        <f t="shared" si="46"/>
        <v>0</v>
      </c>
      <c r="BV41" s="6">
        <f t="shared" si="46"/>
        <v>0</v>
      </c>
      <c r="BW41" s="35">
        <f t="shared" si="46"/>
        <v>0</v>
      </c>
    </row>
    <row r="42" spans="3:75" ht="15" thickBot="1" x14ac:dyDescent="0.35">
      <c r="C42" s="61" t="s">
        <v>72</v>
      </c>
    </row>
    <row r="43" spans="3:75" ht="28.8" x14ac:dyDescent="0.3">
      <c r="C43" s="39" t="s">
        <v>4</v>
      </c>
      <c r="D43" s="38" t="s">
        <v>1</v>
      </c>
      <c r="E43" s="40" t="s">
        <v>2</v>
      </c>
      <c r="F43" s="41" t="s">
        <v>73</v>
      </c>
    </row>
    <row r="44" spans="3:75" x14ac:dyDescent="0.3">
      <c r="C44" s="62" t="s">
        <v>76</v>
      </c>
      <c r="D44" s="107" t="s">
        <v>6</v>
      </c>
      <c r="E44" s="63">
        <f>SUM(F9:G9)</f>
        <v>366245614.03508776</v>
      </c>
      <c r="F44" s="64">
        <f>E44/$E$46</f>
        <v>4.1113541350049417E-2</v>
      </c>
    </row>
    <row r="45" spans="3:75" x14ac:dyDescent="0.3">
      <c r="C45" s="62" t="s">
        <v>74</v>
      </c>
      <c r="D45" s="107" t="s">
        <v>6</v>
      </c>
      <c r="E45" s="63">
        <f>SUM(H9:AA9)</f>
        <v>8541904888.4184675</v>
      </c>
      <c r="F45" s="64">
        <f>E45/$E$46</f>
        <v>0.95888645864995048</v>
      </c>
    </row>
    <row r="46" spans="3:75" ht="15" thickBot="1" x14ac:dyDescent="0.35">
      <c r="C46" s="65" t="s">
        <v>75</v>
      </c>
      <c r="D46" s="108" t="s">
        <v>6</v>
      </c>
      <c r="E46" s="66">
        <f>E44+E45</f>
        <v>8908150502.4535561</v>
      </c>
      <c r="F46" s="106">
        <f>E46/$E$46</f>
        <v>1</v>
      </c>
    </row>
    <row r="47" spans="3:75" ht="15" thickBot="1" x14ac:dyDescent="0.35">
      <c r="C47" s="61" t="s">
        <v>63</v>
      </c>
    </row>
    <row r="48" spans="3:75" ht="76.2" customHeight="1" x14ac:dyDescent="0.3">
      <c r="C48" s="39" t="s">
        <v>4</v>
      </c>
      <c r="D48" s="38" t="s">
        <v>1</v>
      </c>
      <c r="E48" s="40" t="s">
        <v>150</v>
      </c>
      <c r="F48" s="192"/>
    </row>
    <row r="49" spans="3:7" x14ac:dyDescent="0.3">
      <c r="C49" s="67" t="s">
        <v>151</v>
      </c>
      <c r="D49" s="107" t="s">
        <v>6</v>
      </c>
      <c r="E49" s="81">
        <f>E28</f>
        <v>3262877726.6962395</v>
      </c>
      <c r="F49" s="193"/>
      <c r="G49" s="191"/>
    </row>
    <row r="50" spans="3:7" x14ac:dyDescent="0.3">
      <c r="C50" s="67" t="s">
        <v>152</v>
      </c>
      <c r="D50" s="107" t="s">
        <v>6</v>
      </c>
      <c r="E50" s="81">
        <f>SUM(H28:AA28)</f>
        <v>3347325880.8122993</v>
      </c>
      <c r="F50" s="193"/>
      <c r="G50" s="191"/>
    </row>
    <row r="51" spans="3:7" ht="22.8" customHeight="1" x14ac:dyDescent="0.3">
      <c r="C51" s="109" t="s">
        <v>153</v>
      </c>
      <c r="D51" s="107" t="s">
        <v>6</v>
      </c>
      <c r="E51" s="81">
        <f>E37</f>
        <v>1644632502.5416145</v>
      </c>
      <c r="F51" s="193"/>
      <c r="G51" s="191" t="b">
        <f>F28+NPV(F35,G28:AC28)=E51</f>
        <v>1</v>
      </c>
    </row>
    <row r="52" spans="3:7" x14ac:dyDescent="0.3">
      <c r="C52" s="109" t="s">
        <v>154</v>
      </c>
      <c r="D52" s="107" t="s">
        <v>6</v>
      </c>
      <c r="E52" s="81">
        <f>SUM(H36:AA36)</f>
        <v>1907892508.2208812</v>
      </c>
      <c r="F52" s="193"/>
      <c r="G52" s="191"/>
    </row>
    <row r="53" spans="3:7" x14ac:dyDescent="0.3">
      <c r="C53" s="109" t="s">
        <v>158</v>
      </c>
      <c r="D53" s="107" t="s">
        <v>59</v>
      </c>
      <c r="E53" s="20">
        <f>IRR(F28:NF28)*4</f>
        <v>1.2126387957880285</v>
      </c>
      <c r="F53" s="194"/>
    </row>
    <row r="54" spans="3:7" ht="24.6" x14ac:dyDescent="0.3">
      <c r="C54" s="109" t="s">
        <v>159</v>
      </c>
      <c r="D54" s="107"/>
      <c r="E54" s="110">
        <f>E8/(E45+E18+E19+E20)</f>
        <v>1.4271214353535668</v>
      </c>
    </row>
    <row r="55" spans="3:7" x14ac:dyDescent="0.3">
      <c r="C55" s="109" t="s">
        <v>68</v>
      </c>
      <c r="D55" s="107" t="s">
        <v>140</v>
      </c>
      <c r="E55" s="5">
        <f>$E$30</f>
        <v>5</v>
      </c>
    </row>
    <row r="56" spans="3:7" ht="15" thickBot="1" x14ac:dyDescent="0.35">
      <c r="C56" s="68" t="s">
        <v>69</v>
      </c>
      <c r="D56" s="108" t="s">
        <v>140</v>
      </c>
      <c r="E56" s="35">
        <f>E38</f>
        <v>5</v>
      </c>
    </row>
    <row r="57" spans="3:7" ht="15" thickBot="1" x14ac:dyDescent="0.35">
      <c r="C57" s="61" t="s">
        <v>70</v>
      </c>
    </row>
    <row r="58" spans="3:7" ht="28.8" x14ac:dyDescent="0.3">
      <c r="C58" s="39" t="s">
        <v>4</v>
      </c>
      <c r="D58" s="38" t="s">
        <v>1</v>
      </c>
      <c r="E58" s="41" t="s">
        <v>2</v>
      </c>
    </row>
    <row r="59" spans="3:7" x14ac:dyDescent="0.3">
      <c r="C59" s="67" t="s">
        <v>64</v>
      </c>
      <c r="D59" s="107" t="s">
        <v>6</v>
      </c>
      <c r="E59" s="111">
        <f>E31</f>
        <v>3262877726.6962414</v>
      </c>
    </row>
    <row r="60" spans="3:7" x14ac:dyDescent="0.3">
      <c r="C60" s="67" t="s">
        <v>65</v>
      </c>
      <c r="D60" s="107" t="s">
        <v>6</v>
      </c>
      <c r="E60" s="111">
        <f>E39</f>
        <v>881121655.08811462</v>
      </c>
      <c r="F60" s="11"/>
    </row>
    <row r="61" spans="3:7" x14ac:dyDescent="0.3">
      <c r="C61" s="67" t="s">
        <v>66</v>
      </c>
      <c r="D61" s="107" t="s">
        <v>59</v>
      </c>
      <c r="E61" s="112">
        <f>IRR(F31:BW31)*4</f>
        <v>0.45169229823237789</v>
      </c>
    </row>
    <row r="62" spans="3:7" ht="33.6" x14ac:dyDescent="0.3">
      <c r="C62" s="109" t="s">
        <v>123</v>
      </c>
      <c r="D62" s="107"/>
      <c r="E62" s="110">
        <f>E60/E44</f>
        <v>2.4058217254274061</v>
      </c>
      <c r="G62" s="69"/>
    </row>
    <row r="63" spans="3:7" x14ac:dyDescent="0.3">
      <c r="C63" s="67" t="s">
        <v>68</v>
      </c>
      <c r="D63" s="107" t="s">
        <v>140</v>
      </c>
      <c r="E63" s="81">
        <f>E33</f>
        <v>22</v>
      </c>
    </row>
    <row r="64" spans="3:7" ht="15" thickBot="1" x14ac:dyDescent="0.35">
      <c r="C64" s="68" t="s">
        <v>69</v>
      </c>
      <c r="D64" s="108" t="s">
        <v>140</v>
      </c>
      <c r="E64" s="35">
        <f>E41</f>
        <v>22</v>
      </c>
    </row>
    <row r="65" spans="3:14" x14ac:dyDescent="0.3">
      <c r="C65" s="61" t="s">
        <v>71</v>
      </c>
    </row>
    <row r="66" spans="3:14" x14ac:dyDescent="0.3">
      <c r="C66" s="60" t="s">
        <v>146</v>
      </c>
      <c r="D66" s="164">
        <v>2.5000000000000001E-2</v>
      </c>
      <c r="N66" s="73"/>
    </row>
    <row r="67" spans="3:14" x14ac:dyDescent="0.3">
      <c r="N67" s="73"/>
    </row>
    <row r="68" spans="3:14" ht="24.6" x14ac:dyDescent="0.3">
      <c r="C68" s="175" t="s">
        <v>147</v>
      </c>
      <c r="D68" s="174" t="s">
        <v>31</v>
      </c>
      <c r="E68" s="166">
        <f t="shared" ref="E68:F68" si="47">F68-$D$66</f>
        <v>-7.5000000000000011E-2</v>
      </c>
      <c r="F68" s="166">
        <f t="shared" si="47"/>
        <v>-0.05</v>
      </c>
      <c r="G68" s="166">
        <f>H68-$D$66</f>
        <v>-2.5000000000000001E-2</v>
      </c>
      <c r="H68" s="167">
        <v>0</v>
      </c>
      <c r="I68" s="166">
        <f>H68+$D$66</f>
        <v>2.5000000000000001E-2</v>
      </c>
      <c r="J68" s="166">
        <f t="shared" ref="J68:K68" si="48">I68+$D$66</f>
        <v>0.05</v>
      </c>
      <c r="K68" s="166">
        <f t="shared" si="48"/>
        <v>7.5000000000000011E-2</v>
      </c>
      <c r="L68" s="73"/>
    </row>
    <row r="69" spans="3:14" x14ac:dyDescent="0.3">
      <c r="C69" s="165" t="s">
        <v>37</v>
      </c>
      <c r="D69" s="168">
        <f>E60</f>
        <v>881121655.08811462</v>
      </c>
      <c r="E69" s="169">
        <v>129500</v>
      </c>
      <c r="F69" s="169">
        <v>133000</v>
      </c>
      <c r="G69" s="169">
        <v>136500</v>
      </c>
      <c r="H69" s="169">
        <v>140000</v>
      </c>
      <c r="I69" s="169">
        <v>143500</v>
      </c>
      <c r="J69" s="169">
        <v>147000</v>
      </c>
      <c r="K69" s="169">
        <v>150500</v>
      </c>
      <c r="L69" s="73"/>
    </row>
    <row r="70" spans="3:14" x14ac:dyDescent="0.3">
      <c r="C70" s="166">
        <f t="shared" ref="C70:C71" si="49">C71-$D$66</f>
        <v>-7.5000000000000011E-2</v>
      </c>
      <c r="D70" s="170">
        <v>45787.5</v>
      </c>
      <c r="E70" s="171">
        <f t="dataTable" ref="E70:K76" dt2D="1" dtr="1" r1="E89" r2="E90" ca="1"/>
        <v>790467850.02384484</v>
      </c>
      <c r="F70" s="171">
        <v>884046525.56235802</v>
      </c>
      <c r="G70" s="171">
        <v>983460106.91645551</v>
      </c>
      <c r="H70" s="171">
        <v>1074562966.1074595</v>
      </c>
      <c r="I70" s="171">
        <v>1163933949.9527609</v>
      </c>
      <c r="J70" s="171">
        <v>1253027145.0913448</v>
      </c>
      <c r="K70" s="171">
        <v>1340341364.3969855</v>
      </c>
      <c r="L70" s="73"/>
    </row>
    <row r="71" spans="3:14" x14ac:dyDescent="0.3">
      <c r="C71" s="166">
        <f t="shared" si="49"/>
        <v>-0.05</v>
      </c>
      <c r="D71" s="170">
        <v>47025</v>
      </c>
      <c r="E71" s="171">
        <v>713238406.26417732</v>
      </c>
      <c r="F71" s="171">
        <v>820685785.04526865</v>
      </c>
      <c r="G71" s="171">
        <v>914426343.97809875</v>
      </c>
      <c r="H71" s="171">
        <v>1014151501.7454265</v>
      </c>
      <c r="I71" s="171">
        <v>1103856702.6779025</v>
      </c>
      <c r="J71" s="171">
        <v>1193538427.5857551</v>
      </c>
      <c r="K71" s="171">
        <v>1283608108.3232679</v>
      </c>
      <c r="L71" s="73"/>
    </row>
    <row r="72" spans="3:14" x14ac:dyDescent="0.3">
      <c r="C72" s="166">
        <f>C73-$D$66</f>
        <v>-2.5000000000000001E-2</v>
      </c>
      <c r="D72" s="170">
        <v>48262.5</v>
      </c>
      <c r="E72" s="171">
        <v>611454947.30020046</v>
      </c>
      <c r="F72" s="171">
        <v>747442509.94480801</v>
      </c>
      <c r="G72" s="171">
        <v>850903720.06668985</v>
      </c>
      <c r="H72" s="171">
        <v>944806162.39384413</v>
      </c>
      <c r="I72" s="171">
        <v>1044842896.5743959</v>
      </c>
      <c r="J72" s="171">
        <v>1134608290.4016044</v>
      </c>
      <c r="K72" s="171">
        <v>1224348749.3777158</v>
      </c>
      <c r="L72" s="73"/>
    </row>
    <row r="73" spans="3:14" x14ac:dyDescent="0.3">
      <c r="C73" s="167">
        <v>0</v>
      </c>
      <c r="D73" s="170">
        <v>49500</v>
      </c>
      <c r="E73" s="171">
        <v>549168972.47127032</v>
      </c>
      <c r="F73" s="171">
        <v>642302551.00776446</v>
      </c>
      <c r="G73" s="171">
        <v>777262429.74744141</v>
      </c>
      <c r="H73" s="171">
        <v>881121655.08811462</v>
      </c>
      <c r="I73" s="171">
        <v>975185980.80958557</v>
      </c>
      <c r="J73" s="171">
        <v>1075534291.4033635</v>
      </c>
      <c r="K73" s="171">
        <v>1165359878.1253102</v>
      </c>
      <c r="L73" s="73"/>
    </row>
    <row r="74" spans="3:14" x14ac:dyDescent="0.3">
      <c r="C74" s="172">
        <f>C73+$D$66</f>
        <v>2.5000000000000001E-2</v>
      </c>
      <c r="D74" s="170">
        <v>50737.499999999993</v>
      </c>
      <c r="E74" s="171">
        <v>473736591.59756386</v>
      </c>
      <c r="F74" s="171">
        <v>577692985.30636287</v>
      </c>
      <c r="G74" s="171">
        <v>670970018.3119911</v>
      </c>
      <c r="H74" s="171">
        <v>811452513.35220313</v>
      </c>
      <c r="I74" s="171">
        <v>911339590.10953438</v>
      </c>
      <c r="J74" s="171">
        <v>1005565799.2253267</v>
      </c>
      <c r="K74" s="171">
        <v>1106225686.232336</v>
      </c>
      <c r="L74" s="73"/>
    </row>
    <row r="75" spans="3:14" x14ac:dyDescent="0.3">
      <c r="C75" s="172">
        <f t="shared" ref="C75:C76" si="50">C74+$D$66</f>
        <v>0.05</v>
      </c>
      <c r="D75" s="170">
        <v>51975</v>
      </c>
      <c r="E75" s="171">
        <v>367428288.64691317</v>
      </c>
      <c r="F75" s="171">
        <v>505959812.36193454</v>
      </c>
      <c r="G75" s="171">
        <v>606216998.14145899</v>
      </c>
      <c r="H75" s="171">
        <v>699637485.61621547</v>
      </c>
      <c r="I75" s="171">
        <v>841375052.84117794</v>
      </c>
      <c r="J75" s="171">
        <v>944616857.52750695</v>
      </c>
      <c r="K75" s="171">
        <v>1035945617.6410707</v>
      </c>
      <c r="L75" s="73"/>
    </row>
    <row r="76" spans="3:14" x14ac:dyDescent="0.3">
      <c r="C76" s="172">
        <f t="shared" si="50"/>
        <v>7.5000000000000011E-2</v>
      </c>
      <c r="D76" s="170">
        <v>53212.5</v>
      </c>
      <c r="E76" s="171">
        <v>298091011.10137069</v>
      </c>
      <c r="F76" s="171">
        <v>408226490.40528333</v>
      </c>
      <c r="G76" s="171">
        <v>534182464.2659843</v>
      </c>
      <c r="H76" s="171">
        <v>634741010.97655594</v>
      </c>
      <c r="I76" s="171">
        <v>735348536.16334319</v>
      </c>
      <c r="J76" s="171">
        <v>871297592.33015776</v>
      </c>
      <c r="K76" s="171">
        <v>974904531.31729484</v>
      </c>
      <c r="L76" s="73"/>
    </row>
    <row r="77" spans="3:14" x14ac:dyDescent="0.3">
      <c r="N77" s="73"/>
    </row>
    <row r="78" spans="3:14" x14ac:dyDescent="0.3">
      <c r="N78" s="73"/>
    </row>
    <row r="79" spans="3:14" ht="24.6" x14ac:dyDescent="0.3">
      <c r="C79" s="175" t="s">
        <v>148</v>
      </c>
      <c r="D79" s="174" t="s">
        <v>31</v>
      </c>
      <c r="E79" s="166">
        <f t="shared" ref="E79" si="51">F79-$D$66</f>
        <v>-7.5000000000000011E-2</v>
      </c>
      <c r="F79" s="166">
        <f>G79-$D$66</f>
        <v>-0.05</v>
      </c>
      <c r="G79" s="166">
        <f>H79-$D$66</f>
        <v>-2.5000000000000001E-2</v>
      </c>
      <c r="H79" s="167">
        <v>0</v>
      </c>
      <c r="I79" s="166">
        <f>H79+$D$66</f>
        <v>2.5000000000000001E-2</v>
      </c>
      <c r="J79" s="166">
        <f t="shared" ref="J79:K79" si="52">I79+$D$66</f>
        <v>0.05</v>
      </c>
      <c r="K79" s="166">
        <f t="shared" si="52"/>
        <v>7.5000000000000011E-2</v>
      </c>
      <c r="L79" s="73"/>
    </row>
    <row r="80" spans="3:14" x14ac:dyDescent="0.3">
      <c r="C80" s="165" t="s">
        <v>37</v>
      </c>
      <c r="D80" s="164">
        <f>E61</f>
        <v>0.45169229823237789</v>
      </c>
      <c r="E80" s="169">
        <v>129500</v>
      </c>
      <c r="F80" s="169">
        <v>133000</v>
      </c>
      <c r="G80" s="169">
        <v>136500</v>
      </c>
      <c r="H80" s="169">
        <v>140000</v>
      </c>
      <c r="I80" s="169">
        <v>143500</v>
      </c>
      <c r="J80" s="169">
        <v>147000</v>
      </c>
      <c r="K80" s="169">
        <v>150500</v>
      </c>
      <c r="L80" s="73"/>
    </row>
    <row r="81" spans="3:12" x14ac:dyDescent="0.3">
      <c r="C81" s="166">
        <f t="shared" ref="C81:C82" si="53">C82-$D$66</f>
        <v>-7.5000000000000011E-2</v>
      </c>
      <c r="D81" s="170">
        <v>45787.5</v>
      </c>
      <c r="E81" s="173">
        <f t="dataTable" ref="E81:K87" dt2D="1" dtr="1" r1="E89" r2="E90"/>
        <v>0.43899622876069433</v>
      </c>
      <c r="F81" s="173">
        <v>0.45554665387726878</v>
      </c>
      <c r="G81" s="173">
        <v>0.47186328236728414</v>
      </c>
      <c r="H81" s="173">
        <v>0.48583410451504605</v>
      </c>
      <c r="I81" s="173">
        <v>0.49873488164138369</v>
      </c>
      <c r="J81" s="173">
        <v>0.5108926545026371</v>
      </c>
      <c r="K81" s="173">
        <v>0.52219699085292248</v>
      </c>
      <c r="L81" s="73"/>
    </row>
    <row r="82" spans="3:12" x14ac:dyDescent="0.3">
      <c r="C82" s="166">
        <f t="shared" si="53"/>
        <v>-0.05</v>
      </c>
      <c r="D82" s="170">
        <v>47025</v>
      </c>
      <c r="E82" s="173">
        <v>0.42326907425026494</v>
      </c>
      <c r="F82" s="173">
        <v>0.44337246982911971</v>
      </c>
      <c r="G82" s="173">
        <v>0.4595223714326373</v>
      </c>
      <c r="H82" s="173">
        <v>0.47549420771884154</v>
      </c>
      <c r="I82" s="173">
        <v>0.48894394885206172</v>
      </c>
      <c r="J82" s="173">
        <v>0.5016238508610229</v>
      </c>
      <c r="K82" s="173">
        <v>0.51367254506975968</v>
      </c>
      <c r="L82" s="73"/>
    </row>
    <row r="83" spans="3:12" x14ac:dyDescent="0.3">
      <c r="C83" s="166">
        <f>C84-$D$66</f>
        <v>-2.5000000000000001E-2</v>
      </c>
      <c r="D83" s="170">
        <v>48262.5</v>
      </c>
      <c r="E83" s="173">
        <v>0.4014345968238775</v>
      </c>
      <c r="F83" s="173">
        <v>0.42880778305230827</v>
      </c>
      <c r="G83" s="173">
        <v>0.44760178055928179</v>
      </c>
      <c r="H83" s="173">
        <v>0.4633717564779456</v>
      </c>
      <c r="I83" s="173">
        <v>0.47901540231250639</v>
      </c>
      <c r="J83" s="173">
        <v>0.49217570422991663</v>
      </c>
      <c r="K83" s="173">
        <v>0.50459837277602837</v>
      </c>
      <c r="L83" s="73"/>
    </row>
    <row r="84" spans="3:12" x14ac:dyDescent="0.3">
      <c r="C84" s="167">
        <v>0</v>
      </c>
      <c r="D84" s="170">
        <v>49500</v>
      </c>
      <c r="E84" s="173">
        <v>0.38670079755820019</v>
      </c>
      <c r="F84" s="173">
        <v>0.40696562326868868</v>
      </c>
      <c r="G84" s="173">
        <v>0.43332322961611602</v>
      </c>
      <c r="H84" s="173">
        <v>0.45169229823237789</v>
      </c>
      <c r="I84" s="173">
        <v>0.4671013861982658</v>
      </c>
      <c r="J84" s="173">
        <v>0.48243226477776879</v>
      </c>
      <c r="K84" s="173">
        <v>0.49531590205320963</v>
      </c>
      <c r="L84" s="73"/>
    </row>
    <row r="85" spans="3:12" x14ac:dyDescent="0.3">
      <c r="C85" s="172">
        <f>C84+$D$66</f>
        <v>2.5000000000000001E-2</v>
      </c>
      <c r="D85" s="170">
        <v>50737.499999999993</v>
      </c>
      <c r="E85" s="173">
        <v>0.36791108296312203</v>
      </c>
      <c r="F85" s="173">
        <v>0.39216217549856225</v>
      </c>
      <c r="G85" s="173">
        <v>0.41184255059044972</v>
      </c>
      <c r="H85" s="173">
        <v>0.43847132842901537</v>
      </c>
      <c r="I85" s="173">
        <v>0.45565152248778507</v>
      </c>
      <c r="J85" s="173">
        <v>0.47071735440000939</v>
      </c>
      <c r="K85" s="173">
        <v>0.48574981974377618</v>
      </c>
      <c r="L85" s="73"/>
    </row>
    <row r="86" spans="3:12" x14ac:dyDescent="0.3">
      <c r="C86" s="172">
        <f t="shared" ref="C86:C87" si="54">C85+$D$66</f>
        <v>0.05</v>
      </c>
      <c r="D86" s="170">
        <v>51975</v>
      </c>
      <c r="E86" s="173">
        <v>0.33918261576041431</v>
      </c>
      <c r="F86" s="173">
        <v>0.37483315685308938</v>
      </c>
      <c r="G86" s="173">
        <v>0.39741498778839546</v>
      </c>
      <c r="H86" s="173">
        <v>0.41654598054983349</v>
      </c>
      <c r="I86" s="173">
        <v>0.44268593311868631</v>
      </c>
      <c r="J86" s="173">
        <v>0.45998211435307379</v>
      </c>
      <c r="K86" s="173">
        <v>0.47422531740133156</v>
      </c>
      <c r="L86" s="73"/>
    </row>
    <row r="87" spans="3:12" x14ac:dyDescent="0.3">
      <c r="C87" s="172">
        <f t="shared" si="54"/>
        <v>7.5000000000000011E-2</v>
      </c>
      <c r="D87" s="170">
        <v>53212.5</v>
      </c>
      <c r="E87" s="173">
        <v>0.31829012354985142</v>
      </c>
      <c r="F87" s="173">
        <v>0.34950372481919167</v>
      </c>
      <c r="G87" s="173">
        <v>0.3805290451205563</v>
      </c>
      <c r="H87" s="173">
        <v>0.40247259597862772</v>
      </c>
      <c r="I87" s="173">
        <v>0.42235198510233829</v>
      </c>
      <c r="J87" s="173">
        <v>0.44676369138364525</v>
      </c>
      <c r="K87" s="173">
        <v>0.46369840535588303</v>
      </c>
      <c r="L87" s="73"/>
    </row>
    <row r="89" spans="3:12" ht="72" x14ac:dyDescent="0.3">
      <c r="C89" s="9" t="s">
        <v>31</v>
      </c>
      <c r="D89" s="34" t="s">
        <v>6</v>
      </c>
      <c r="E89" s="30">
        <v>140000</v>
      </c>
      <c r="F89" s="12" t="s">
        <v>39</v>
      </c>
    </row>
    <row r="90" spans="3:12" ht="72" x14ac:dyDescent="0.3">
      <c r="C90" s="9" t="s">
        <v>37</v>
      </c>
      <c r="D90" s="34" t="s">
        <v>6</v>
      </c>
      <c r="E90" s="30">
        <v>49500</v>
      </c>
      <c r="F90" s="12" t="s">
        <v>39</v>
      </c>
    </row>
    <row r="96" spans="3:12" x14ac:dyDescent="0.3">
      <c r="D96" s="69"/>
    </row>
    <row r="97" spans="3:75" x14ac:dyDescent="0.3">
      <c r="D97" s="36"/>
    </row>
    <row r="98" spans="3:75" x14ac:dyDescent="0.3">
      <c r="D98" s="69"/>
    </row>
    <row r="99" spans="3:75" x14ac:dyDescent="0.3">
      <c r="D99" s="36"/>
    </row>
    <row r="100" spans="3:75" x14ac:dyDescent="0.3">
      <c r="D100" s="36"/>
    </row>
    <row r="101" spans="3:75" x14ac:dyDescent="0.3">
      <c r="D101" s="36"/>
    </row>
    <row r="102" spans="3:75" x14ac:dyDescent="0.3">
      <c r="D102" s="36"/>
    </row>
    <row r="103" spans="3:75" x14ac:dyDescent="0.3">
      <c r="D103" s="36"/>
    </row>
    <row r="104" spans="3:75" x14ac:dyDescent="0.3">
      <c r="D104" s="36"/>
    </row>
    <row r="105" spans="3:75" x14ac:dyDescent="0.3">
      <c r="D105" s="36"/>
    </row>
    <row r="109" spans="3:75" x14ac:dyDescent="0.3">
      <c r="C109" s="95" t="s">
        <v>89</v>
      </c>
      <c r="D109" s="95"/>
      <c r="E109" s="94"/>
      <c r="F109" s="94"/>
      <c r="G109" s="94"/>
      <c r="H109" s="96">
        <v>0</v>
      </c>
      <c r="I109" s="96">
        <f t="shared" ref="I109:K109" si="55">H111</f>
        <v>497113319.83805674</v>
      </c>
      <c r="J109" s="96">
        <f t="shared" si="55"/>
        <v>994226639.67611349</v>
      </c>
      <c r="K109" s="96">
        <f t="shared" si="55"/>
        <v>1399339959.5141702</v>
      </c>
      <c r="L109" s="96">
        <f t="shared" ref="L109:AQ109" si="56">K111</f>
        <v>1804453279.352227</v>
      </c>
      <c r="M109" s="96">
        <f t="shared" si="56"/>
        <v>2200912623.8263421</v>
      </c>
      <c r="N109" s="96">
        <f t="shared" si="56"/>
        <v>2593044980.6184864</v>
      </c>
      <c r="O109" s="96">
        <f t="shared" si="56"/>
        <v>2985177337.4106302</v>
      </c>
      <c r="P109" s="96">
        <f t="shared" si="56"/>
        <v>3377309694.202774</v>
      </c>
      <c r="Q109" s="96">
        <f t="shared" si="56"/>
        <v>3769442050.9949179</v>
      </c>
      <c r="R109" s="96">
        <f t="shared" si="56"/>
        <v>4161574407.7870617</v>
      </c>
      <c r="S109" s="96">
        <f t="shared" si="56"/>
        <v>4553706764.5792055</v>
      </c>
      <c r="T109" s="96">
        <f t="shared" si="56"/>
        <v>4945839121.3713493</v>
      </c>
      <c r="U109" s="96">
        <f t="shared" si="56"/>
        <v>5337971478.1634932</v>
      </c>
      <c r="V109" s="96">
        <f t="shared" si="56"/>
        <v>5730103834.955637</v>
      </c>
      <c r="W109" s="96">
        <f t="shared" si="56"/>
        <v>6122236191.7477808</v>
      </c>
      <c r="X109" s="96">
        <f t="shared" si="56"/>
        <v>6514368548.5399246</v>
      </c>
      <c r="Y109" s="96">
        <f t="shared" si="56"/>
        <v>6906500905.3320684</v>
      </c>
      <c r="Z109" s="96">
        <f t="shared" si="56"/>
        <v>7298633262.1242123</v>
      </c>
      <c r="AA109" s="96">
        <f t="shared" si="56"/>
        <v>7690765618.9163561</v>
      </c>
      <c r="AB109" s="96">
        <f t="shared" si="56"/>
        <v>8082897975.7084999</v>
      </c>
      <c r="AC109" s="96">
        <f t="shared" si="56"/>
        <v>8109731821.8623457</v>
      </c>
      <c r="AD109" s="96">
        <f t="shared" si="56"/>
        <v>8123621052.6315765</v>
      </c>
      <c r="AE109" s="96">
        <f t="shared" si="56"/>
        <v>8123621052.6315765</v>
      </c>
      <c r="AF109" s="96">
        <f t="shared" si="56"/>
        <v>8123621052.6315765</v>
      </c>
      <c r="AG109" s="96">
        <f t="shared" si="56"/>
        <v>8123621052.6315765</v>
      </c>
      <c r="AH109" s="96">
        <f t="shared" si="56"/>
        <v>8123621052.6315765</v>
      </c>
      <c r="AI109" s="96">
        <f t="shared" si="56"/>
        <v>8123621052.6315765</v>
      </c>
      <c r="AJ109" s="96">
        <f t="shared" si="56"/>
        <v>8123621052.6315765</v>
      </c>
      <c r="AK109" s="96">
        <f t="shared" si="56"/>
        <v>8123621052.6315765</v>
      </c>
      <c r="AL109" s="96">
        <f t="shared" si="56"/>
        <v>8123621052.6315765</v>
      </c>
      <c r="AM109" s="96">
        <f t="shared" si="56"/>
        <v>8123621052.6315765</v>
      </c>
      <c r="AN109" s="96">
        <f t="shared" si="56"/>
        <v>8123621052.6315765</v>
      </c>
      <c r="AO109" s="96">
        <f t="shared" si="56"/>
        <v>8123621052.6315765</v>
      </c>
      <c r="AP109" s="96">
        <f t="shared" si="56"/>
        <v>8123621052.6315765</v>
      </c>
      <c r="AQ109" s="96">
        <f t="shared" si="56"/>
        <v>8123621052.6315765</v>
      </c>
      <c r="AR109" s="96">
        <f t="shared" ref="AR109:BR109" si="57">AQ111</f>
        <v>8123621052.6315765</v>
      </c>
      <c r="AS109" s="96">
        <f t="shared" si="57"/>
        <v>8123621052.6315765</v>
      </c>
      <c r="AT109" s="96">
        <f t="shared" si="57"/>
        <v>8123621052.6315765</v>
      </c>
      <c r="AU109" s="96">
        <f t="shared" si="57"/>
        <v>8123621052.6315765</v>
      </c>
      <c r="AV109" s="96">
        <f t="shared" si="57"/>
        <v>8123621052.6315765</v>
      </c>
      <c r="AW109" s="96">
        <f t="shared" si="57"/>
        <v>8123621052.6315765</v>
      </c>
      <c r="AX109" s="96">
        <f t="shared" si="57"/>
        <v>8123621052.6315765</v>
      </c>
      <c r="AY109" s="96">
        <f t="shared" si="57"/>
        <v>8123621052.6315765</v>
      </c>
      <c r="AZ109" s="96">
        <f t="shared" si="57"/>
        <v>8123621052.6315765</v>
      </c>
      <c r="BA109" s="96">
        <f t="shared" si="57"/>
        <v>8123621052.6315765</v>
      </c>
      <c r="BB109" s="96">
        <f t="shared" si="57"/>
        <v>8123621052.6315765</v>
      </c>
      <c r="BC109" s="96">
        <f t="shared" si="57"/>
        <v>8123621052.6315765</v>
      </c>
      <c r="BD109" s="96">
        <f t="shared" si="57"/>
        <v>8123621052.6315765</v>
      </c>
      <c r="BE109" s="96">
        <f t="shared" si="57"/>
        <v>8123621052.6315765</v>
      </c>
      <c r="BF109" s="96">
        <f t="shared" si="57"/>
        <v>8123621052.6315765</v>
      </c>
      <c r="BG109" s="96">
        <f t="shared" si="57"/>
        <v>8123621052.6315765</v>
      </c>
      <c r="BH109" s="96">
        <f t="shared" si="57"/>
        <v>8123621052.6315765</v>
      </c>
      <c r="BI109" s="96">
        <f t="shared" si="57"/>
        <v>8123621052.6315765</v>
      </c>
      <c r="BJ109" s="96">
        <f t="shared" si="57"/>
        <v>8123621052.6315765</v>
      </c>
      <c r="BK109" s="96">
        <f t="shared" si="57"/>
        <v>8123621052.6315765</v>
      </c>
      <c r="BL109" s="96">
        <f t="shared" si="57"/>
        <v>8123621052.6315765</v>
      </c>
      <c r="BM109" s="96">
        <f t="shared" si="57"/>
        <v>8123621052.6315765</v>
      </c>
      <c r="BN109" s="96">
        <f t="shared" si="57"/>
        <v>8123621052.6315765</v>
      </c>
      <c r="BO109" s="96">
        <f t="shared" si="57"/>
        <v>8123621052.6315765</v>
      </c>
      <c r="BP109" s="96">
        <f t="shared" si="57"/>
        <v>8123621052.6315765</v>
      </c>
      <c r="BQ109" s="96">
        <f t="shared" si="57"/>
        <v>8123621052.6315765</v>
      </c>
      <c r="BR109" s="96">
        <f t="shared" si="57"/>
        <v>8123621052.6315765</v>
      </c>
      <c r="BS109" s="94"/>
      <c r="BT109" s="94"/>
      <c r="BU109" s="94"/>
      <c r="BV109" s="94"/>
      <c r="BW109" s="94"/>
    </row>
    <row r="110" spans="3:75" x14ac:dyDescent="0.3">
      <c r="C110" s="95" t="s">
        <v>87</v>
      </c>
      <c r="D110" s="95"/>
      <c r="E110" s="96"/>
      <c r="F110" s="94"/>
      <c r="G110" s="94"/>
      <c r="H110" s="96">
        <f t="shared" ref="H110:AM110" si="58">(H17+H16+H15+H14+H11+H10+H22+H23)</f>
        <v>497113319.83805674</v>
      </c>
      <c r="I110" s="96">
        <f t="shared" si="58"/>
        <v>497113319.83805674</v>
      </c>
      <c r="J110" s="96">
        <f t="shared" si="58"/>
        <v>405113319.83805674</v>
      </c>
      <c r="K110" s="96">
        <f t="shared" si="58"/>
        <v>405113319.83805674</v>
      </c>
      <c r="L110" s="96">
        <f t="shared" si="58"/>
        <v>396459344.47411495</v>
      </c>
      <c r="M110" s="96">
        <f t="shared" si="58"/>
        <v>392132356.79214406</v>
      </c>
      <c r="N110" s="96">
        <f t="shared" si="58"/>
        <v>392132356.79214406</v>
      </c>
      <c r="O110" s="96">
        <f t="shared" si="58"/>
        <v>392132356.79214406</v>
      </c>
      <c r="P110" s="96">
        <f t="shared" si="58"/>
        <v>392132356.79214406</v>
      </c>
      <c r="Q110" s="96">
        <f t="shared" si="58"/>
        <v>392132356.79214406</v>
      </c>
      <c r="R110" s="96">
        <f t="shared" si="58"/>
        <v>392132356.79214406</v>
      </c>
      <c r="S110" s="96">
        <f t="shared" si="58"/>
        <v>392132356.79214406</v>
      </c>
      <c r="T110" s="96">
        <f t="shared" si="58"/>
        <v>392132356.79214406</v>
      </c>
      <c r="U110" s="96">
        <f t="shared" si="58"/>
        <v>392132356.79214406</v>
      </c>
      <c r="V110" s="96">
        <f t="shared" si="58"/>
        <v>392132356.79214406</v>
      </c>
      <c r="W110" s="96">
        <f t="shared" si="58"/>
        <v>392132356.79214406</v>
      </c>
      <c r="X110" s="96">
        <f t="shared" si="58"/>
        <v>392132356.79214406</v>
      </c>
      <c r="Y110" s="96">
        <f t="shared" si="58"/>
        <v>392132356.79214406</v>
      </c>
      <c r="Z110" s="96">
        <f t="shared" si="58"/>
        <v>392132356.79214406</v>
      </c>
      <c r="AA110" s="96">
        <f t="shared" si="58"/>
        <v>392132356.79214406</v>
      </c>
      <c r="AB110" s="96">
        <f t="shared" si="58"/>
        <v>26833846.153846152</v>
      </c>
      <c r="AC110" s="96">
        <f t="shared" si="58"/>
        <v>13889230.769230768</v>
      </c>
      <c r="AD110" s="96">
        <f t="shared" si="58"/>
        <v>0</v>
      </c>
      <c r="AE110" s="96">
        <f t="shared" si="58"/>
        <v>0</v>
      </c>
      <c r="AF110" s="96">
        <f t="shared" si="58"/>
        <v>0</v>
      </c>
      <c r="AG110" s="96">
        <f t="shared" si="58"/>
        <v>0</v>
      </c>
      <c r="AH110" s="96">
        <f t="shared" si="58"/>
        <v>0</v>
      </c>
      <c r="AI110" s="96">
        <f t="shared" si="58"/>
        <v>0</v>
      </c>
      <c r="AJ110" s="96">
        <f t="shared" si="58"/>
        <v>0</v>
      </c>
      <c r="AK110" s="96">
        <f t="shared" si="58"/>
        <v>0</v>
      </c>
      <c r="AL110" s="96">
        <f t="shared" si="58"/>
        <v>0</v>
      </c>
      <c r="AM110" s="96">
        <f t="shared" si="58"/>
        <v>0</v>
      </c>
      <c r="AN110" s="96">
        <f t="shared" ref="AN110:BR110" si="59">(AN17+AN16+AN15+AN14+AN11+AN10+AN22+AN23)</f>
        <v>0</v>
      </c>
      <c r="AO110" s="96">
        <f t="shared" si="59"/>
        <v>0</v>
      </c>
      <c r="AP110" s="96">
        <f t="shared" si="59"/>
        <v>0</v>
      </c>
      <c r="AQ110" s="96">
        <f t="shared" si="59"/>
        <v>0</v>
      </c>
      <c r="AR110" s="96">
        <f t="shared" si="59"/>
        <v>0</v>
      </c>
      <c r="AS110" s="96">
        <f t="shared" si="59"/>
        <v>0</v>
      </c>
      <c r="AT110" s="96">
        <f t="shared" si="59"/>
        <v>0</v>
      </c>
      <c r="AU110" s="96">
        <f t="shared" si="59"/>
        <v>0</v>
      </c>
      <c r="AV110" s="96">
        <f t="shared" si="59"/>
        <v>0</v>
      </c>
      <c r="AW110" s="96">
        <f t="shared" si="59"/>
        <v>0</v>
      </c>
      <c r="AX110" s="96">
        <f t="shared" si="59"/>
        <v>0</v>
      </c>
      <c r="AY110" s="96">
        <f t="shared" si="59"/>
        <v>0</v>
      </c>
      <c r="AZ110" s="96">
        <f t="shared" si="59"/>
        <v>0</v>
      </c>
      <c r="BA110" s="96">
        <f t="shared" si="59"/>
        <v>0</v>
      </c>
      <c r="BB110" s="96">
        <f t="shared" si="59"/>
        <v>0</v>
      </c>
      <c r="BC110" s="96">
        <f t="shared" si="59"/>
        <v>0</v>
      </c>
      <c r="BD110" s="96">
        <f t="shared" si="59"/>
        <v>0</v>
      </c>
      <c r="BE110" s="96">
        <f t="shared" si="59"/>
        <v>0</v>
      </c>
      <c r="BF110" s="96">
        <f t="shared" si="59"/>
        <v>0</v>
      </c>
      <c r="BG110" s="96">
        <f t="shared" si="59"/>
        <v>0</v>
      </c>
      <c r="BH110" s="96">
        <f t="shared" si="59"/>
        <v>0</v>
      </c>
      <c r="BI110" s="96">
        <f t="shared" si="59"/>
        <v>0</v>
      </c>
      <c r="BJ110" s="96">
        <f t="shared" si="59"/>
        <v>0</v>
      </c>
      <c r="BK110" s="96">
        <f t="shared" si="59"/>
        <v>0</v>
      </c>
      <c r="BL110" s="96">
        <f t="shared" si="59"/>
        <v>0</v>
      </c>
      <c r="BM110" s="96">
        <f t="shared" si="59"/>
        <v>0</v>
      </c>
      <c r="BN110" s="96">
        <f t="shared" si="59"/>
        <v>0</v>
      </c>
      <c r="BO110" s="96">
        <f t="shared" si="59"/>
        <v>0</v>
      </c>
      <c r="BP110" s="96">
        <f t="shared" si="59"/>
        <v>0</v>
      </c>
      <c r="BQ110" s="96">
        <f t="shared" si="59"/>
        <v>0</v>
      </c>
      <c r="BR110" s="96">
        <f t="shared" si="59"/>
        <v>0</v>
      </c>
      <c r="BS110" s="94"/>
      <c r="BT110" s="94"/>
      <c r="BU110" s="94"/>
      <c r="BV110" s="94"/>
      <c r="BW110" s="94"/>
    </row>
    <row r="111" spans="3:75" x14ac:dyDescent="0.3">
      <c r="C111" s="95" t="s">
        <v>88</v>
      </c>
      <c r="D111" s="95"/>
      <c r="E111" s="94"/>
      <c r="F111" s="94"/>
      <c r="G111" s="94"/>
      <c r="H111" s="96">
        <f t="shared" ref="H111:J111" si="60">H109+H110</f>
        <v>497113319.83805674</v>
      </c>
      <c r="I111" s="96">
        <f t="shared" si="60"/>
        <v>994226639.67611349</v>
      </c>
      <c r="J111" s="96">
        <f t="shared" si="60"/>
        <v>1399339959.5141702</v>
      </c>
      <c r="K111" s="96">
        <f t="shared" ref="K111:AP111" si="61">K109+K110</f>
        <v>1804453279.352227</v>
      </c>
      <c r="L111" s="96">
        <f t="shared" si="61"/>
        <v>2200912623.8263421</v>
      </c>
      <c r="M111" s="96">
        <f t="shared" si="61"/>
        <v>2593044980.6184864</v>
      </c>
      <c r="N111" s="96">
        <f t="shared" si="61"/>
        <v>2985177337.4106302</v>
      </c>
      <c r="O111" s="96">
        <f t="shared" si="61"/>
        <v>3377309694.202774</v>
      </c>
      <c r="P111" s="96">
        <f t="shared" si="61"/>
        <v>3769442050.9949179</v>
      </c>
      <c r="Q111" s="96">
        <f t="shared" si="61"/>
        <v>4161574407.7870617</v>
      </c>
      <c r="R111" s="96">
        <f t="shared" si="61"/>
        <v>4553706764.5792055</v>
      </c>
      <c r="S111" s="96">
        <f t="shared" si="61"/>
        <v>4945839121.3713493</v>
      </c>
      <c r="T111" s="96">
        <f t="shared" si="61"/>
        <v>5337971478.1634932</v>
      </c>
      <c r="U111" s="96">
        <f t="shared" si="61"/>
        <v>5730103834.955637</v>
      </c>
      <c r="V111" s="96">
        <f t="shared" si="61"/>
        <v>6122236191.7477808</v>
      </c>
      <c r="W111" s="96">
        <f t="shared" si="61"/>
        <v>6514368548.5399246</v>
      </c>
      <c r="X111" s="96">
        <f t="shared" si="61"/>
        <v>6906500905.3320684</v>
      </c>
      <c r="Y111" s="96">
        <f t="shared" si="61"/>
        <v>7298633262.1242123</v>
      </c>
      <c r="Z111" s="96">
        <f t="shared" si="61"/>
        <v>7690765618.9163561</v>
      </c>
      <c r="AA111" s="96">
        <f t="shared" si="61"/>
        <v>8082897975.7084999</v>
      </c>
      <c r="AB111" s="96">
        <f t="shared" si="61"/>
        <v>8109731821.8623457</v>
      </c>
      <c r="AC111" s="96">
        <f t="shared" si="61"/>
        <v>8123621052.6315765</v>
      </c>
      <c r="AD111" s="96">
        <f t="shared" si="61"/>
        <v>8123621052.6315765</v>
      </c>
      <c r="AE111" s="96">
        <f t="shared" si="61"/>
        <v>8123621052.6315765</v>
      </c>
      <c r="AF111" s="96">
        <f t="shared" si="61"/>
        <v>8123621052.6315765</v>
      </c>
      <c r="AG111" s="96">
        <f t="shared" si="61"/>
        <v>8123621052.6315765</v>
      </c>
      <c r="AH111" s="96">
        <f t="shared" si="61"/>
        <v>8123621052.6315765</v>
      </c>
      <c r="AI111" s="96">
        <f t="shared" si="61"/>
        <v>8123621052.6315765</v>
      </c>
      <c r="AJ111" s="96">
        <f t="shared" si="61"/>
        <v>8123621052.6315765</v>
      </c>
      <c r="AK111" s="96">
        <f t="shared" si="61"/>
        <v>8123621052.6315765</v>
      </c>
      <c r="AL111" s="96">
        <f t="shared" si="61"/>
        <v>8123621052.6315765</v>
      </c>
      <c r="AM111" s="96">
        <f t="shared" si="61"/>
        <v>8123621052.6315765</v>
      </c>
      <c r="AN111" s="96">
        <f t="shared" si="61"/>
        <v>8123621052.6315765</v>
      </c>
      <c r="AO111" s="96">
        <f t="shared" si="61"/>
        <v>8123621052.6315765</v>
      </c>
      <c r="AP111" s="96">
        <f t="shared" si="61"/>
        <v>8123621052.6315765</v>
      </c>
      <c r="AQ111" s="96">
        <f t="shared" ref="AQ111:BR111" si="62">AQ109+AQ110</f>
        <v>8123621052.6315765</v>
      </c>
      <c r="AR111" s="96">
        <f t="shared" si="62"/>
        <v>8123621052.6315765</v>
      </c>
      <c r="AS111" s="96">
        <f t="shared" si="62"/>
        <v>8123621052.6315765</v>
      </c>
      <c r="AT111" s="96">
        <f t="shared" si="62"/>
        <v>8123621052.6315765</v>
      </c>
      <c r="AU111" s="96">
        <f t="shared" si="62"/>
        <v>8123621052.6315765</v>
      </c>
      <c r="AV111" s="96">
        <f t="shared" si="62"/>
        <v>8123621052.6315765</v>
      </c>
      <c r="AW111" s="96">
        <f t="shared" si="62"/>
        <v>8123621052.6315765</v>
      </c>
      <c r="AX111" s="96">
        <f t="shared" si="62"/>
        <v>8123621052.6315765</v>
      </c>
      <c r="AY111" s="96">
        <f t="shared" si="62"/>
        <v>8123621052.6315765</v>
      </c>
      <c r="AZ111" s="96">
        <f t="shared" si="62"/>
        <v>8123621052.6315765</v>
      </c>
      <c r="BA111" s="96">
        <f t="shared" si="62"/>
        <v>8123621052.6315765</v>
      </c>
      <c r="BB111" s="96">
        <f t="shared" si="62"/>
        <v>8123621052.6315765</v>
      </c>
      <c r="BC111" s="96">
        <f t="shared" si="62"/>
        <v>8123621052.6315765</v>
      </c>
      <c r="BD111" s="96">
        <f t="shared" si="62"/>
        <v>8123621052.6315765</v>
      </c>
      <c r="BE111" s="96">
        <f t="shared" si="62"/>
        <v>8123621052.6315765</v>
      </c>
      <c r="BF111" s="96">
        <f t="shared" si="62"/>
        <v>8123621052.6315765</v>
      </c>
      <c r="BG111" s="96">
        <f t="shared" si="62"/>
        <v>8123621052.6315765</v>
      </c>
      <c r="BH111" s="96">
        <f t="shared" si="62"/>
        <v>8123621052.6315765</v>
      </c>
      <c r="BI111" s="96">
        <f t="shared" si="62"/>
        <v>8123621052.6315765</v>
      </c>
      <c r="BJ111" s="96">
        <f t="shared" si="62"/>
        <v>8123621052.6315765</v>
      </c>
      <c r="BK111" s="96">
        <f t="shared" si="62"/>
        <v>8123621052.6315765</v>
      </c>
      <c r="BL111" s="96">
        <f t="shared" si="62"/>
        <v>8123621052.6315765</v>
      </c>
      <c r="BM111" s="96">
        <f t="shared" si="62"/>
        <v>8123621052.6315765</v>
      </c>
      <c r="BN111" s="96">
        <f t="shared" si="62"/>
        <v>8123621052.6315765</v>
      </c>
      <c r="BO111" s="96">
        <f t="shared" si="62"/>
        <v>8123621052.6315765</v>
      </c>
      <c r="BP111" s="96">
        <f t="shared" si="62"/>
        <v>8123621052.6315765</v>
      </c>
      <c r="BQ111" s="96">
        <f t="shared" si="62"/>
        <v>8123621052.6315765</v>
      </c>
      <c r="BR111" s="96">
        <f t="shared" si="62"/>
        <v>8123621052.6315765</v>
      </c>
      <c r="BS111" s="94"/>
      <c r="BT111" s="94"/>
      <c r="BU111" s="94"/>
      <c r="BV111" s="94"/>
      <c r="BW111" s="94"/>
    </row>
    <row r="113" spans="3:75" x14ac:dyDescent="0.3">
      <c r="C113" s="95" t="s">
        <v>91</v>
      </c>
      <c r="D113" s="95"/>
      <c r="E113" s="94"/>
      <c r="F113" s="94"/>
      <c r="G113" s="94"/>
      <c r="H113" s="94">
        <v>0</v>
      </c>
      <c r="I113" s="96">
        <f t="shared" ref="I113:K113" si="63">H115</f>
        <v>594461538.46153843</v>
      </c>
      <c r="J113" s="96">
        <f t="shared" si="63"/>
        <v>1188923076.9230769</v>
      </c>
      <c r="K113" s="96">
        <f t="shared" si="63"/>
        <v>1783384615.3846154</v>
      </c>
      <c r="L113" s="96">
        <f t="shared" ref="L113:AQ113" si="64">K115</f>
        <v>2377846153.8461537</v>
      </c>
      <c r="M113" s="96">
        <f t="shared" si="64"/>
        <v>2972307692.3076921</v>
      </c>
      <c r="N113" s="96">
        <f t="shared" si="64"/>
        <v>3566769230.7692304</v>
      </c>
      <c r="O113" s="96">
        <f t="shared" si="64"/>
        <v>4161230769.2307687</v>
      </c>
      <c r="P113" s="96">
        <f t="shared" si="64"/>
        <v>4755692307.6923075</v>
      </c>
      <c r="Q113" s="96">
        <f t="shared" si="64"/>
        <v>5350153846.1538458</v>
      </c>
      <c r="R113" s="96">
        <f t="shared" si="64"/>
        <v>5944615384.6153841</v>
      </c>
      <c r="S113" s="96">
        <f t="shared" si="64"/>
        <v>6539076923.0769224</v>
      </c>
      <c r="T113" s="96">
        <f t="shared" si="64"/>
        <v>7133538461.5384607</v>
      </c>
      <c r="U113" s="96">
        <f t="shared" si="64"/>
        <v>7727999999.999999</v>
      </c>
      <c r="V113" s="96">
        <f t="shared" si="64"/>
        <v>8322461538.4615374</v>
      </c>
      <c r="W113" s="96">
        <f t="shared" si="64"/>
        <v>8916923076.9230766</v>
      </c>
      <c r="X113" s="96">
        <f t="shared" si="64"/>
        <v>9511384615.3846149</v>
      </c>
      <c r="Y113" s="96">
        <f t="shared" si="64"/>
        <v>10105846153.846153</v>
      </c>
      <c r="Z113" s="96">
        <f t="shared" si="64"/>
        <v>10700307692.307692</v>
      </c>
      <c r="AA113" s="96">
        <f t="shared" si="64"/>
        <v>11294769230.76923</v>
      </c>
      <c r="AB113" s="96">
        <f t="shared" si="64"/>
        <v>11889230769.230768</v>
      </c>
      <c r="AC113" s="96">
        <f t="shared" si="64"/>
        <v>12483692307.692307</v>
      </c>
      <c r="AD113" s="96">
        <f t="shared" si="64"/>
        <v>12879999999.999998</v>
      </c>
      <c r="AE113" s="96">
        <f t="shared" si="64"/>
        <v>12879999999.999998</v>
      </c>
      <c r="AF113" s="96">
        <f t="shared" si="64"/>
        <v>12879999999.999998</v>
      </c>
      <c r="AG113" s="96">
        <f t="shared" si="64"/>
        <v>12879999999.999998</v>
      </c>
      <c r="AH113" s="96">
        <f t="shared" si="64"/>
        <v>12879999999.999998</v>
      </c>
      <c r="AI113" s="96">
        <f t="shared" si="64"/>
        <v>12879999999.999998</v>
      </c>
      <c r="AJ113" s="96">
        <f t="shared" si="64"/>
        <v>12879999999.999998</v>
      </c>
      <c r="AK113" s="96">
        <f t="shared" si="64"/>
        <v>12879999999.999998</v>
      </c>
      <c r="AL113" s="96">
        <f t="shared" si="64"/>
        <v>12879999999.999998</v>
      </c>
      <c r="AM113" s="96">
        <f t="shared" si="64"/>
        <v>12879999999.999998</v>
      </c>
      <c r="AN113" s="96">
        <f t="shared" si="64"/>
        <v>12879999999.999998</v>
      </c>
      <c r="AO113" s="96">
        <f t="shared" si="64"/>
        <v>12879999999.999998</v>
      </c>
      <c r="AP113" s="96">
        <f t="shared" si="64"/>
        <v>12879999999.999998</v>
      </c>
      <c r="AQ113" s="96">
        <f t="shared" si="64"/>
        <v>12879999999.999998</v>
      </c>
      <c r="AR113" s="96">
        <f t="shared" ref="AR113:BR113" si="65">AQ115</f>
        <v>12879999999.999998</v>
      </c>
      <c r="AS113" s="96">
        <f t="shared" si="65"/>
        <v>12879999999.999998</v>
      </c>
      <c r="AT113" s="96">
        <f t="shared" si="65"/>
        <v>12879999999.999998</v>
      </c>
      <c r="AU113" s="96">
        <f t="shared" si="65"/>
        <v>12879999999.999998</v>
      </c>
      <c r="AV113" s="96">
        <f t="shared" si="65"/>
        <v>12879999999.999998</v>
      </c>
      <c r="AW113" s="96">
        <f t="shared" si="65"/>
        <v>12879999999.999998</v>
      </c>
      <c r="AX113" s="96">
        <f t="shared" si="65"/>
        <v>12879999999.999998</v>
      </c>
      <c r="AY113" s="96">
        <f t="shared" si="65"/>
        <v>12879999999.999998</v>
      </c>
      <c r="AZ113" s="96">
        <f t="shared" si="65"/>
        <v>12879999999.999998</v>
      </c>
      <c r="BA113" s="96">
        <f t="shared" si="65"/>
        <v>12879999999.999998</v>
      </c>
      <c r="BB113" s="96">
        <f t="shared" si="65"/>
        <v>12879999999.999998</v>
      </c>
      <c r="BC113" s="96">
        <f t="shared" si="65"/>
        <v>12879999999.999998</v>
      </c>
      <c r="BD113" s="96">
        <f t="shared" si="65"/>
        <v>12879999999.999998</v>
      </c>
      <c r="BE113" s="96">
        <f t="shared" si="65"/>
        <v>12879999999.999998</v>
      </c>
      <c r="BF113" s="96">
        <f t="shared" si="65"/>
        <v>12879999999.999998</v>
      </c>
      <c r="BG113" s="96">
        <f t="shared" si="65"/>
        <v>12879999999.999998</v>
      </c>
      <c r="BH113" s="96">
        <f t="shared" si="65"/>
        <v>12879999999.999998</v>
      </c>
      <c r="BI113" s="96">
        <f t="shared" si="65"/>
        <v>12879999999.999998</v>
      </c>
      <c r="BJ113" s="96">
        <f t="shared" si="65"/>
        <v>12879999999.999998</v>
      </c>
      <c r="BK113" s="96">
        <f t="shared" si="65"/>
        <v>12879999999.999998</v>
      </c>
      <c r="BL113" s="96">
        <f t="shared" si="65"/>
        <v>12879999999.999998</v>
      </c>
      <c r="BM113" s="96">
        <f t="shared" si="65"/>
        <v>12879999999.999998</v>
      </c>
      <c r="BN113" s="96">
        <f t="shared" si="65"/>
        <v>12879999999.999998</v>
      </c>
      <c r="BO113" s="96">
        <f t="shared" si="65"/>
        <v>12879999999.999998</v>
      </c>
      <c r="BP113" s="96">
        <f t="shared" si="65"/>
        <v>12879999999.999998</v>
      </c>
      <c r="BQ113" s="96">
        <f t="shared" si="65"/>
        <v>12879999999.999998</v>
      </c>
      <c r="BR113" s="96">
        <f t="shared" si="65"/>
        <v>12879999999.999998</v>
      </c>
      <c r="BS113" s="94"/>
      <c r="BT113" s="94"/>
      <c r="BU113" s="94"/>
      <c r="BV113" s="94"/>
      <c r="BW113" s="94"/>
    </row>
    <row r="114" spans="3:75" x14ac:dyDescent="0.3">
      <c r="C114" s="95" t="s">
        <v>90</v>
      </c>
      <c r="D114" s="95"/>
      <c r="E114" s="96"/>
      <c r="F114" s="94"/>
      <c r="G114" s="94"/>
      <c r="H114" s="96">
        <f t="shared" ref="H114:AM114" si="66">H8</f>
        <v>594461538.46153843</v>
      </c>
      <c r="I114" s="96">
        <f t="shared" si="66"/>
        <v>594461538.46153843</v>
      </c>
      <c r="J114" s="96">
        <f t="shared" si="66"/>
        <v>594461538.46153843</v>
      </c>
      <c r="K114" s="96">
        <f t="shared" si="66"/>
        <v>594461538.46153843</v>
      </c>
      <c r="L114" s="96">
        <f t="shared" si="66"/>
        <v>594461538.46153843</v>
      </c>
      <c r="M114" s="96">
        <f t="shared" si="66"/>
        <v>594461538.46153843</v>
      </c>
      <c r="N114" s="96">
        <f t="shared" si="66"/>
        <v>594461538.46153843</v>
      </c>
      <c r="O114" s="96">
        <f t="shared" si="66"/>
        <v>594461538.46153843</v>
      </c>
      <c r="P114" s="96">
        <f t="shared" si="66"/>
        <v>594461538.46153843</v>
      </c>
      <c r="Q114" s="96">
        <f t="shared" si="66"/>
        <v>594461538.46153843</v>
      </c>
      <c r="R114" s="96">
        <f t="shared" si="66"/>
        <v>594461538.46153843</v>
      </c>
      <c r="S114" s="96">
        <f t="shared" si="66"/>
        <v>594461538.46153843</v>
      </c>
      <c r="T114" s="96">
        <f t="shared" si="66"/>
        <v>594461538.46153843</v>
      </c>
      <c r="U114" s="96">
        <f t="shared" si="66"/>
        <v>594461538.46153843</v>
      </c>
      <c r="V114" s="96">
        <f t="shared" si="66"/>
        <v>594461538.46153843</v>
      </c>
      <c r="W114" s="96">
        <f t="shared" si="66"/>
        <v>594461538.46153843</v>
      </c>
      <c r="X114" s="96">
        <f t="shared" si="66"/>
        <v>594461538.46153843</v>
      </c>
      <c r="Y114" s="96">
        <f t="shared" si="66"/>
        <v>594461538.46153843</v>
      </c>
      <c r="Z114" s="96">
        <f t="shared" si="66"/>
        <v>594461538.46153843</v>
      </c>
      <c r="AA114" s="96">
        <f t="shared" si="66"/>
        <v>594461538.46153843</v>
      </c>
      <c r="AB114" s="96">
        <f t="shared" si="66"/>
        <v>594461538.46153843</v>
      </c>
      <c r="AC114" s="96">
        <f t="shared" si="66"/>
        <v>396307692.30769229</v>
      </c>
      <c r="AD114" s="96">
        <f t="shared" si="66"/>
        <v>0</v>
      </c>
      <c r="AE114" s="96">
        <f t="shared" si="66"/>
        <v>0</v>
      </c>
      <c r="AF114" s="96">
        <f t="shared" si="66"/>
        <v>0</v>
      </c>
      <c r="AG114" s="96">
        <f t="shared" si="66"/>
        <v>0</v>
      </c>
      <c r="AH114" s="96">
        <f t="shared" si="66"/>
        <v>0</v>
      </c>
      <c r="AI114" s="96">
        <f t="shared" si="66"/>
        <v>0</v>
      </c>
      <c r="AJ114" s="96">
        <f t="shared" si="66"/>
        <v>0</v>
      </c>
      <c r="AK114" s="96">
        <f t="shared" si="66"/>
        <v>0</v>
      </c>
      <c r="AL114" s="96">
        <f t="shared" si="66"/>
        <v>0</v>
      </c>
      <c r="AM114" s="96">
        <f t="shared" si="66"/>
        <v>0</v>
      </c>
      <c r="AN114" s="96">
        <f t="shared" ref="AN114:BR114" si="67">AN8</f>
        <v>0</v>
      </c>
      <c r="AO114" s="96">
        <f t="shared" si="67"/>
        <v>0</v>
      </c>
      <c r="AP114" s="96">
        <f t="shared" si="67"/>
        <v>0</v>
      </c>
      <c r="AQ114" s="96">
        <f t="shared" si="67"/>
        <v>0</v>
      </c>
      <c r="AR114" s="96">
        <f t="shared" si="67"/>
        <v>0</v>
      </c>
      <c r="AS114" s="96">
        <f t="shared" si="67"/>
        <v>0</v>
      </c>
      <c r="AT114" s="96">
        <f t="shared" si="67"/>
        <v>0</v>
      </c>
      <c r="AU114" s="96">
        <f t="shared" si="67"/>
        <v>0</v>
      </c>
      <c r="AV114" s="96">
        <f t="shared" si="67"/>
        <v>0</v>
      </c>
      <c r="AW114" s="96">
        <f t="shared" si="67"/>
        <v>0</v>
      </c>
      <c r="AX114" s="96">
        <f t="shared" si="67"/>
        <v>0</v>
      </c>
      <c r="AY114" s="96">
        <f t="shared" si="67"/>
        <v>0</v>
      </c>
      <c r="AZ114" s="96">
        <f t="shared" si="67"/>
        <v>0</v>
      </c>
      <c r="BA114" s="96">
        <f t="shared" si="67"/>
        <v>0</v>
      </c>
      <c r="BB114" s="96">
        <f t="shared" si="67"/>
        <v>0</v>
      </c>
      <c r="BC114" s="96">
        <f t="shared" si="67"/>
        <v>0</v>
      </c>
      <c r="BD114" s="96">
        <f t="shared" si="67"/>
        <v>0</v>
      </c>
      <c r="BE114" s="96">
        <f t="shared" si="67"/>
        <v>0</v>
      </c>
      <c r="BF114" s="96">
        <f t="shared" si="67"/>
        <v>0</v>
      </c>
      <c r="BG114" s="96">
        <f t="shared" si="67"/>
        <v>0</v>
      </c>
      <c r="BH114" s="96">
        <f t="shared" si="67"/>
        <v>0</v>
      </c>
      <c r="BI114" s="96">
        <f t="shared" si="67"/>
        <v>0</v>
      </c>
      <c r="BJ114" s="96">
        <f t="shared" si="67"/>
        <v>0</v>
      </c>
      <c r="BK114" s="96">
        <f t="shared" si="67"/>
        <v>0</v>
      </c>
      <c r="BL114" s="96">
        <f t="shared" si="67"/>
        <v>0</v>
      </c>
      <c r="BM114" s="96">
        <f t="shared" si="67"/>
        <v>0</v>
      </c>
      <c r="BN114" s="96">
        <f t="shared" si="67"/>
        <v>0</v>
      </c>
      <c r="BO114" s="96">
        <f t="shared" si="67"/>
        <v>0</v>
      </c>
      <c r="BP114" s="96">
        <f t="shared" si="67"/>
        <v>0</v>
      </c>
      <c r="BQ114" s="96">
        <f t="shared" si="67"/>
        <v>0</v>
      </c>
      <c r="BR114" s="96">
        <f t="shared" si="67"/>
        <v>0</v>
      </c>
      <c r="BS114" s="94"/>
      <c r="BT114" s="94"/>
      <c r="BU114" s="94"/>
      <c r="BV114" s="94"/>
      <c r="BW114" s="94"/>
    </row>
    <row r="115" spans="3:75" x14ac:dyDescent="0.3">
      <c r="C115" s="95" t="s">
        <v>92</v>
      </c>
      <c r="D115" s="95"/>
      <c r="E115" s="94"/>
      <c r="F115" s="94"/>
      <c r="G115" s="94"/>
      <c r="H115" s="96">
        <f t="shared" ref="H115:J115" si="68">H113+H114</f>
        <v>594461538.46153843</v>
      </c>
      <c r="I115" s="96">
        <f t="shared" si="68"/>
        <v>1188923076.9230769</v>
      </c>
      <c r="J115" s="96">
        <f t="shared" si="68"/>
        <v>1783384615.3846154</v>
      </c>
      <c r="K115" s="96">
        <f t="shared" ref="K115:AP115" si="69">K113+K114</f>
        <v>2377846153.8461537</v>
      </c>
      <c r="L115" s="96">
        <f t="shared" si="69"/>
        <v>2972307692.3076921</v>
      </c>
      <c r="M115" s="96">
        <f t="shared" si="69"/>
        <v>3566769230.7692304</v>
      </c>
      <c r="N115" s="96">
        <f t="shared" si="69"/>
        <v>4161230769.2307687</v>
      </c>
      <c r="O115" s="96">
        <f t="shared" si="69"/>
        <v>4755692307.6923075</v>
      </c>
      <c r="P115" s="96">
        <f t="shared" si="69"/>
        <v>5350153846.1538458</v>
      </c>
      <c r="Q115" s="96">
        <f t="shared" si="69"/>
        <v>5944615384.6153841</v>
      </c>
      <c r="R115" s="96">
        <f t="shared" si="69"/>
        <v>6539076923.0769224</v>
      </c>
      <c r="S115" s="96">
        <f t="shared" si="69"/>
        <v>7133538461.5384607</v>
      </c>
      <c r="T115" s="96">
        <f t="shared" si="69"/>
        <v>7727999999.999999</v>
      </c>
      <c r="U115" s="96">
        <f t="shared" si="69"/>
        <v>8322461538.4615374</v>
      </c>
      <c r="V115" s="96">
        <f t="shared" si="69"/>
        <v>8916923076.9230766</v>
      </c>
      <c r="W115" s="96">
        <f t="shared" si="69"/>
        <v>9511384615.3846149</v>
      </c>
      <c r="X115" s="96">
        <f t="shared" si="69"/>
        <v>10105846153.846153</v>
      </c>
      <c r="Y115" s="96">
        <f t="shared" si="69"/>
        <v>10700307692.307692</v>
      </c>
      <c r="Z115" s="96">
        <f t="shared" si="69"/>
        <v>11294769230.76923</v>
      </c>
      <c r="AA115" s="96">
        <f t="shared" si="69"/>
        <v>11889230769.230768</v>
      </c>
      <c r="AB115" s="96">
        <f t="shared" si="69"/>
        <v>12483692307.692307</v>
      </c>
      <c r="AC115" s="96">
        <f t="shared" si="69"/>
        <v>12879999999.999998</v>
      </c>
      <c r="AD115" s="96">
        <f t="shared" si="69"/>
        <v>12879999999.999998</v>
      </c>
      <c r="AE115" s="96">
        <f t="shared" si="69"/>
        <v>12879999999.999998</v>
      </c>
      <c r="AF115" s="96">
        <f t="shared" si="69"/>
        <v>12879999999.999998</v>
      </c>
      <c r="AG115" s="96">
        <f t="shared" si="69"/>
        <v>12879999999.999998</v>
      </c>
      <c r="AH115" s="96">
        <f t="shared" si="69"/>
        <v>12879999999.999998</v>
      </c>
      <c r="AI115" s="96">
        <f t="shared" si="69"/>
        <v>12879999999.999998</v>
      </c>
      <c r="AJ115" s="96">
        <f t="shared" si="69"/>
        <v>12879999999.999998</v>
      </c>
      <c r="AK115" s="96">
        <f t="shared" si="69"/>
        <v>12879999999.999998</v>
      </c>
      <c r="AL115" s="96">
        <f t="shared" si="69"/>
        <v>12879999999.999998</v>
      </c>
      <c r="AM115" s="96">
        <f t="shared" si="69"/>
        <v>12879999999.999998</v>
      </c>
      <c r="AN115" s="96">
        <f t="shared" si="69"/>
        <v>12879999999.999998</v>
      </c>
      <c r="AO115" s="96">
        <f t="shared" si="69"/>
        <v>12879999999.999998</v>
      </c>
      <c r="AP115" s="96">
        <f t="shared" si="69"/>
        <v>12879999999.999998</v>
      </c>
      <c r="AQ115" s="96">
        <f t="shared" ref="AQ115:BR115" si="70">AQ113+AQ114</f>
        <v>12879999999.999998</v>
      </c>
      <c r="AR115" s="96">
        <f t="shared" si="70"/>
        <v>12879999999.999998</v>
      </c>
      <c r="AS115" s="96">
        <f t="shared" si="70"/>
        <v>12879999999.999998</v>
      </c>
      <c r="AT115" s="96">
        <f t="shared" si="70"/>
        <v>12879999999.999998</v>
      </c>
      <c r="AU115" s="96">
        <f t="shared" si="70"/>
        <v>12879999999.999998</v>
      </c>
      <c r="AV115" s="96">
        <f t="shared" si="70"/>
        <v>12879999999.999998</v>
      </c>
      <c r="AW115" s="96">
        <f t="shared" si="70"/>
        <v>12879999999.999998</v>
      </c>
      <c r="AX115" s="96">
        <f t="shared" si="70"/>
        <v>12879999999.999998</v>
      </c>
      <c r="AY115" s="96">
        <f t="shared" si="70"/>
        <v>12879999999.999998</v>
      </c>
      <c r="AZ115" s="96">
        <f t="shared" si="70"/>
        <v>12879999999.999998</v>
      </c>
      <c r="BA115" s="96">
        <f t="shared" si="70"/>
        <v>12879999999.999998</v>
      </c>
      <c r="BB115" s="96">
        <f t="shared" si="70"/>
        <v>12879999999.999998</v>
      </c>
      <c r="BC115" s="96">
        <f t="shared" si="70"/>
        <v>12879999999.999998</v>
      </c>
      <c r="BD115" s="96">
        <f t="shared" si="70"/>
        <v>12879999999.999998</v>
      </c>
      <c r="BE115" s="96">
        <f t="shared" si="70"/>
        <v>12879999999.999998</v>
      </c>
      <c r="BF115" s="96">
        <f t="shared" si="70"/>
        <v>12879999999.999998</v>
      </c>
      <c r="BG115" s="96">
        <f t="shared" si="70"/>
        <v>12879999999.999998</v>
      </c>
      <c r="BH115" s="96">
        <f t="shared" si="70"/>
        <v>12879999999.999998</v>
      </c>
      <c r="BI115" s="96">
        <f t="shared" si="70"/>
        <v>12879999999.999998</v>
      </c>
      <c r="BJ115" s="96">
        <f t="shared" si="70"/>
        <v>12879999999.999998</v>
      </c>
      <c r="BK115" s="96">
        <f t="shared" si="70"/>
        <v>12879999999.999998</v>
      </c>
      <c r="BL115" s="96">
        <f t="shared" si="70"/>
        <v>12879999999.999998</v>
      </c>
      <c r="BM115" s="96">
        <f t="shared" si="70"/>
        <v>12879999999.999998</v>
      </c>
      <c r="BN115" s="96">
        <f t="shared" si="70"/>
        <v>12879999999.999998</v>
      </c>
      <c r="BO115" s="96">
        <f t="shared" si="70"/>
        <v>12879999999.999998</v>
      </c>
      <c r="BP115" s="96">
        <f t="shared" si="70"/>
        <v>12879999999.999998</v>
      </c>
      <c r="BQ115" s="96">
        <f t="shared" si="70"/>
        <v>12879999999.999998</v>
      </c>
      <c r="BR115" s="96">
        <f t="shared" si="70"/>
        <v>12879999999.999998</v>
      </c>
      <c r="BS115" s="94"/>
      <c r="BT115" s="94"/>
      <c r="BU115" s="94"/>
      <c r="BV115" s="94"/>
      <c r="BW115" s="94"/>
    </row>
    <row r="117" spans="3:75" x14ac:dyDescent="0.3">
      <c r="C117" s="95" t="s">
        <v>94</v>
      </c>
      <c r="D117" s="95"/>
      <c r="H117" s="69">
        <f t="shared" ref="H117:J117" si="71">H115/H111</f>
        <v>1.1958270171782854</v>
      </c>
      <c r="I117" s="69">
        <f t="shared" si="71"/>
        <v>1.1958270171782854</v>
      </c>
      <c r="J117" s="69">
        <f t="shared" si="71"/>
        <v>1.2744470014304314</v>
      </c>
      <c r="K117" s="69">
        <f t="shared" ref="K117:AP117" si="72">K115/K111</f>
        <v>1.3177654312555915</v>
      </c>
      <c r="L117" s="69">
        <f t="shared" si="72"/>
        <v>1.3504887291437586</v>
      </c>
      <c r="M117" s="69">
        <f t="shared" si="72"/>
        <v>1.3755138292736031</v>
      </c>
      <c r="N117" s="69">
        <f t="shared" si="72"/>
        <v>1.393964344121766</v>
      </c>
      <c r="O117" s="69">
        <f t="shared" si="72"/>
        <v>1.4081303576795332</v>
      </c>
      <c r="P117" s="69">
        <f t="shared" si="72"/>
        <v>1.4193490107486093</v>
      </c>
      <c r="Q117" s="69">
        <f t="shared" si="72"/>
        <v>1.4284534654701664</v>
      </c>
      <c r="R117" s="69">
        <f t="shared" si="72"/>
        <v>1.4359899003468615</v>
      </c>
      <c r="S117" s="69">
        <f t="shared" si="72"/>
        <v>1.4423312781675197</v>
      </c>
      <c r="T117" s="69">
        <f t="shared" si="72"/>
        <v>1.4477409689455263</v>
      </c>
      <c r="U117" s="69">
        <f t="shared" si="72"/>
        <v>1.4524102491287525</v>
      </c>
      <c r="V117" s="69">
        <f t="shared" si="72"/>
        <v>1.456481389748125</v>
      </c>
      <c r="W117" s="69">
        <f t="shared" si="72"/>
        <v>1.4600624058208092</v>
      </c>
      <c r="X117" s="69">
        <f t="shared" si="72"/>
        <v>1.4632367811671572</v>
      </c>
      <c r="Y117" s="69">
        <f t="shared" si="72"/>
        <v>1.4660700583267074</v>
      </c>
      <c r="Z117" s="69">
        <f t="shared" si="72"/>
        <v>1.4686144124569855</v>
      </c>
      <c r="AA117" s="69">
        <f t="shared" si="72"/>
        <v>1.47091189384815</v>
      </c>
      <c r="AB117" s="69">
        <f t="shared" si="72"/>
        <v>1.5393471179945271</v>
      </c>
      <c r="AC117" s="69">
        <f t="shared" si="72"/>
        <v>1.5854998548741555</v>
      </c>
      <c r="AD117" s="69">
        <f t="shared" si="72"/>
        <v>1.5854998548741555</v>
      </c>
      <c r="AE117" s="69">
        <f t="shared" si="72"/>
        <v>1.5854998548741555</v>
      </c>
      <c r="AF117" s="69">
        <f t="shared" si="72"/>
        <v>1.5854998548741555</v>
      </c>
      <c r="AG117" s="69">
        <f t="shared" si="72"/>
        <v>1.5854998548741555</v>
      </c>
      <c r="AH117" s="69">
        <f t="shared" si="72"/>
        <v>1.5854998548741555</v>
      </c>
      <c r="AI117" s="69">
        <f t="shared" si="72"/>
        <v>1.5854998548741555</v>
      </c>
      <c r="AJ117" s="69">
        <f t="shared" si="72"/>
        <v>1.5854998548741555</v>
      </c>
      <c r="AK117" s="69">
        <f t="shared" si="72"/>
        <v>1.5854998548741555</v>
      </c>
      <c r="AL117" s="69">
        <f t="shared" si="72"/>
        <v>1.5854998548741555</v>
      </c>
      <c r="AM117" s="69">
        <f t="shared" si="72"/>
        <v>1.5854998548741555</v>
      </c>
      <c r="AN117" s="69">
        <f t="shared" si="72"/>
        <v>1.5854998548741555</v>
      </c>
      <c r="AO117" s="69">
        <f t="shared" si="72"/>
        <v>1.5854998548741555</v>
      </c>
      <c r="AP117" s="69">
        <f t="shared" si="72"/>
        <v>1.5854998548741555</v>
      </c>
      <c r="AQ117" s="69">
        <f t="shared" ref="AQ117:BR117" si="73">AQ115/AQ111</f>
        <v>1.5854998548741555</v>
      </c>
      <c r="AR117" s="69">
        <f t="shared" si="73"/>
        <v>1.5854998548741555</v>
      </c>
      <c r="AS117" s="69">
        <f t="shared" si="73"/>
        <v>1.5854998548741555</v>
      </c>
      <c r="AT117" s="69">
        <f t="shared" si="73"/>
        <v>1.5854998548741555</v>
      </c>
      <c r="AU117" s="69">
        <f t="shared" si="73"/>
        <v>1.5854998548741555</v>
      </c>
      <c r="AV117" s="69">
        <f t="shared" si="73"/>
        <v>1.5854998548741555</v>
      </c>
      <c r="AW117" s="69">
        <f t="shared" si="73"/>
        <v>1.5854998548741555</v>
      </c>
      <c r="AX117" s="69">
        <f t="shared" si="73"/>
        <v>1.5854998548741555</v>
      </c>
      <c r="AY117" s="69">
        <f t="shared" si="73"/>
        <v>1.5854998548741555</v>
      </c>
      <c r="AZ117" s="69">
        <f t="shared" si="73"/>
        <v>1.5854998548741555</v>
      </c>
      <c r="BA117" s="69">
        <f t="shared" si="73"/>
        <v>1.5854998548741555</v>
      </c>
      <c r="BB117" s="69">
        <f t="shared" si="73"/>
        <v>1.5854998548741555</v>
      </c>
      <c r="BC117" s="69">
        <f t="shared" si="73"/>
        <v>1.5854998548741555</v>
      </c>
      <c r="BD117" s="69">
        <f t="shared" si="73"/>
        <v>1.5854998548741555</v>
      </c>
      <c r="BE117" s="69">
        <f t="shared" si="73"/>
        <v>1.5854998548741555</v>
      </c>
      <c r="BF117" s="69">
        <f t="shared" si="73"/>
        <v>1.5854998548741555</v>
      </c>
      <c r="BG117" s="69">
        <f t="shared" si="73"/>
        <v>1.5854998548741555</v>
      </c>
      <c r="BH117" s="69">
        <f t="shared" si="73"/>
        <v>1.5854998548741555</v>
      </c>
      <c r="BI117" s="69">
        <f t="shared" si="73"/>
        <v>1.5854998548741555</v>
      </c>
      <c r="BJ117" s="69">
        <f t="shared" si="73"/>
        <v>1.5854998548741555</v>
      </c>
      <c r="BK117" s="69">
        <f t="shared" si="73"/>
        <v>1.5854998548741555</v>
      </c>
      <c r="BL117" s="69">
        <f t="shared" si="73"/>
        <v>1.5854998548741555</v>
      </c>
      <c r="BM117" s="69">
        <f t="shared" si="73"/>
        <v>1.5854998548741555</v>
      </c>
      <c r="BN117" s="69">
        <f t="shared" si="73"/>
        <v>1.5854998548741555</v>
      </c>
      <c r="BO117" s="69">
        <f t="shared" si="73"/>
        <v>1.5854998548741555</v>
      </c>
      <c r="BP117" s="69">
        <f t="shared" si="73"/>
        <v>1.5854998548741555</v>
      </c>
      <c r="BQ117" s="69">
        <f t="shared" si="73"/>
        <v>1.5854998548741555</v>
      </c>
      <c r="BR117" s="69">
        <f t="shared" si="73"/>
        <v>1.5854998548741555</v>
      </c>
      <c r="BS117" s="69"/>
    </row>
    <row r="118" spans="3:75" x14ac:dyDescent="0.3">
      <c r="C118" s="95" t="s">
        <v>93</v>
      </c>
      <c r="D118" s="95"/>
      <c r="H118" s="36">
        <f>HLOOKUP(H117*100,'Расчёт ставки Банка для кредита'!$B$33:$BJ$34,2,TRUE)/100</f>
        <v>4.8000000000000001E-2</v>
      </c>
      <c r="I118" s="36">
        <f>HLOOKUP(I117*100,'Расчёт ставки Банка для кредита'!$B$33:$BJ$34,2,TRUE)/100</f>
        <v>4.8000000000000001E-2</v>
      </c>
      <c r="J118" s="36">
        <f>HLOOKUP(J117*100,'Расчёт ставки Банка для кредита'!$B$33:$BJ$34,2,TRUE)/100</f>
        <v>3.6000000000000004E-2</v>
      </c>
      <c r="K118" s="36">
        <f>HLOOKUP(K117*100,'Расчёт ставки Банка для кредита'!$B$33:$BJ$34,2,TRUE)/100</f>
        <v>2.4E-2</v>
      </c>
      <c r="L118" s="36">
        <f>HLOOKUP(L117*100,'Расчёт ставки Банка для кредита'!$B$33:$BJ$34,2,TRUE)/100</f>
        <v>2.4E-2</v>
      </c>
      <c r="M118" s="36">
        <f>HLOOKUP(M117*100,'Расчёт ставки Банка для кредита'!$B$33:$BJ$34,2,TRUE)/100</f>
        <v>2.4E-2</v>
      </c>
      <c r="N118" s="36">
        <f>HLOOKUP(N117*100,'Расчёт ставки Банка для кредита'!$B$33:$BJ$34,2,TRUE)/100</f>
        <v>2.4E-2</v>
      </c>
      <c r="O118" s="36">
        <f>HLOOKUP(O117*100,'Расчёт ставки Банка для кредита'!$B$33:$BJ$34,2,TRUE)/100</f>
        <v>2.4E-2</v>
      </c>
      <c r="P118" s="36">
        <f>HLOOKUP(P117*100,'Расчёт ставки Банка для кредита'!$B$33:$BJ$34,2,TRUE)/100</f>
        <v>1.2E-2</v>
      </c>
      <c r="Q118" s="36">
        <f>HLOOKUP(Q117*100,'Расчёт ставки Банка для кредита'!$B$33:$BJ$34,2,TRUE)/100</f>
        <v>1.2E-2</v>
      </c>
      <c r="R118" s="36">
        <f>HLOOKUP(R117*100,'Расчёт ставки Банка для кредита'!$B$33:$BJ$34,2,TRUE)/100</f>
        <v>1.2E-2</v>
      </c>
      <c r="S118" s="36">
        <f>HLOOKUP(S117*100,'Расчёт ставки Банка для кредита'!$B$33:$BJ$34,2,TRUE)/100</f>
        <v>1.2E-2</v>
      </c>
      <c r="T118" s="36">
        <f>HLOOKUP(T117*100,'Расчёт ставки Банка для кредита'!$B$33:$BJ$34,2,TRUE)/100</f>
        <v>1.2E-2</v>
      </c>
      <c r="U118" s="36">
        <f>HLOOKUP(U117*100,'Расчёт ставки Банка для кредита'!$B$33:$BJ$34,2,TRUE)/100</f>
        <v>1.2E-2</v>
      </c>
      <c r="V118" s="36">
        <f>HLOOKUP(V117*100,'Расчёт ставки Банка для кредита'!$B$33:$BJ$34,2,TRUE)/100</f>
        <v>1.2E-2</v>
      </c>
      <c r="W118" s="36">
        <f>HLOOKUP(W117*100,'Расчёт ставки Банка для кредита'!$B$33:$BJ$34,2,TRUE)/100</f>
        <v>1.2E-2</v>
      </c>
      <c r="X118" s="36">
        <f>HLOOKUP(X117*100,'Расчёт ставки Банка для кредита'!$B$33:$BJ$34,2,TRUE)/100</f>
        <v>1.2E-2</v>
      </c>
      <c r="Y118" s="36">
        <f>HLOOKUP(Y117*100,'Расчёт ставки Банка для кредита'!$B$33:$BJ$34,2,TRUE)/100</f>
        <v>1.2E-2</v>
      </c>
      <c r="Z118" s="36">
        <f>HLOOKUP(Z117*100,'Расчёт ставки Банка для кредита'!$B$33:$BJ$34,2,TRUE)/100</f>
        <v>1.2E-2</v>
      </c>
      <c r="AA118" s="36">
        <f>HLOOKUP(AA117*100,'Расчёт ставки Банка для кредита'!$B$33:$BJ$34,2,TRUE)/100</f>
        <v>1.2E-2</v>
      </c>
      <c r="AB118" s="36">
        <f>HLOOKUP(AB117*100,'Расчёт ставки Банка для кредита'!$B$33:$BJ$34,2,TRUE)/100</f>
        <v>0.01</v>
      </c>
      <c r="AC118" s="36">
        <f>HLOOKUP(AC117*100,'Расчёт ставки Банка для кредита'!$B$33:$BJ$34,2,TRUE)/100</f>
        <v>0.01</v>
      </c>
      <c r="AD118" s="36">
        <f>HLOOKUP(AD117*100,'Расчёт ставки Банка для кредита'!$B$33:$BJ$34,2,TRUE)/100</f>
        <v>0.01</v>
      </c>
      <c r="AE118" s="36">
        <f>HLOOKUP(AE117*100,'Расчёт ставки Банка для кредита'!$B$33:$BJ$34,2,TRUE)/100</f>
        <v>0.01</v>
      </c>
      <c r="AF118" s="36">
        <f>HLOOKUP(AF117*100,'Расчёт ставки Банка для кредита'!$B$33:$BJ$34,2,TRUE)/100</f>
        <v>0.01</v>
      </c>
      <c r="AG118" s="36">
        <f>HLOOKUP(AG117*100,'Расчёт ставки Банка для кредита'!$B$33:$BJ$34,2,TRUE)/100</f>
        <v>0.01</v>
      </c>
      <c r="AH118" s="36">
        <f>HLOOKUP(AH117*100,'Расчёт ставки Банка для кредита'!$B$33:$BJ$34,2,TRUE)/100</f>
        <v>0.01</v>
      </c>
      <c r="AI118" s="36">
        <f>HLOOKUP(AI117*100,'Расчёт ставки Банка для кредита'!$B$33:$BJ$34,2,TRUE)/100</f>
        <v>0.01</v>
      </c>
      <c r="AJ118" s="36">
        <f>HLOOKUP(AJ117*100,'Расчёт ставки Банка для кредита'!$B$33:$BJ$34,2,TRUE)/100</f>
        <v>0.01</v>
      </c>
      <c r="AK118" s="36">
        <f>HLOOKUP(AK117*100,'Расчёт ставки Банка для кредита'!$B$33:$BJ$34,2,TRUE)/100</f>
        <v>0.01</v>
      </c>
      <c r="AL118" s="36">
        <f>HLOOKUP(AL117*100,'Расчёт ставки Банка для кредита'!$B$33:$BJ$34,2,TRUE)/100</f>
        <v>0.01</v>
      </c>
      <c r="AM118" s="36">
        <f>HLOOKUP(AM117*100,'Расчёт ставки Банка для кредита'!$B$33:$BJ$34,2,TRUE)/100</f>
        <v>0.01</v>
      </c>
      <c r="AN118" s="36">
        <f>HLOOKUP(AN117*100,'Расчёт ставки Банка для кредита'!$B$33:$BJ$34,2,TRUE)/100</f>
        <v>0.01</v>
      </c>
      <c r="AO118" s="36">
        <f>HLOOKUP(AO117*100,'Расчёт ставки Банка для кредита'!$B$33:$BJ$34,2,TRUE)/100</f>
        <v>0.01</v>
      </c>
      <c r="AP118" s="36">
        <f>HLOOKUP(AP117*100,'Расчёт ставки Банка для кредита'!$B$33:$BJ$34,2,TRUE)/100</f>
        <v>0.01</v>
      </c>
      <c r="AQ118" s="36">
        <f>HLOOKUP(AQ117*100,'Расчёт ставки Банка для кредита'!$B$33:$BJ$34,2,TRUE)/100</f>
        <v>0.01</v>
      </c>
      <c r="AR118" s="36">
        <f>HLOOKUP(AR117*100,'Расчёт ставки Банка для кредита'!$B$33:$BJ$34,2,TRUE)/100</f>
        <v>0.01</v>
      </c>
      <c r="AS118" s="36">
        <f>HLOOKUP(AS117*100,'Расчёт ставки Банка для кредита'!$B$33:$BJ$34,2,TRUE)/100</f>
        <v>0.01</v>
      </c>
      <c r="AT118" s="36">
        <f>HLOOKUP(AT117*100,'Расчёт ставки Банка для кредита'!$B$33:$BJ$34,2,TRUE)/100</f>
        <v>0.01</v>
      </c>
      <c r="AU118" s="36">
        <f>HLOOKUP(AU117*100,'Расчёт ставки Банка для кредита'!$B$33:$BJ$34,2,TRUE)/100</f>
        <v>0.01</v>
      </c>
      <c r="AV118" s="36">
        <f>HLOOKUP(AV117*100,'Расчёт ставки Банка для кредита'!$B$33:$BJ$34,2,TRUE)/100</f>
        <v>0.01</v>
      </c>
      <c r="AW118" s="36">
        <f>HLOOKUP(AW117*100,'Расчёт ставки Банка для кредита'!$B$33:$BJ$34,2,TRUE)/100</f>
        <v>0.01</v>
      </c>
      <c r="AX118" s="36">
        <f>HLOOKUP(AX117*100,'Расчёт ставки Банка для кредита'!$B$33:$BJ$34,2,TRUE)/100</f>
        <v>0.01</v>
      </c>
      <c r="AY118" s="36">
        <f>HLOOKUP(AY117*100,'Расчёт ставки Банка для кредита'!$B$33:$BJ$34,2,TRUE)/100</f>
        <v>0.01</v>
      </c>
      <c r="AZ118" s="36">
        <f>HLOOKUP(AZ117*100,'Расчёт ставки Банка для кредита'!$B$33:$BJ$34,2,TRUE)/100</f>
        <v>0.01</v>
      </c>
      <c r="BA118" s="36">
        <f>HLOOKUP(BA117*100,'Расчёт ставки Банка для кредита'!$B$33:$BJ$34,2,TRUE)/100</f>
        <v>0.01</v>
      </c>
      <c r="BB118" s="36">
        <f>HLOOKUP(BB117*100,'Расчёт ставки Банка для кредита'!$B$33:$BJ$34,2,TRUE)/100</f>
        <v>0.01</v>
      </c>
      <c r="BC118" s="36">
        <f>HLOOKUP(BC117*100,'Расчёт ставки Банка для кредита'!$B$33:$BJ$34,2,TRUE)/100</f>
        <v>0.01</v>
      </c>
      <c r="BD118" s="36">
        <f>HLOOKUP(BD117*100,'Расчёт ставки Банка для кредита'!$B$33:$BJ$34,2,TRUE)/100</f>
        <v>0.01</v>
      </c>
      <c r="BE118" s="36">
        <f>HLOOKUP(BE117*100,'Расчёт ставки Банка для кредита'!$B$33:$BJ$34,2,TRUE)/100</f>
        <v>0.01</v>
      </c>
      <c r="BF118" s="36">
        <f>HLOOKUP(BF117*100,'Расчёт ставки Банка для кредита'!$B$33:$BJ$34,2,TRUE)/100</f>
        <v>0.01</v>
      </c>
      <c r="BG118" s="36">
        <f>HLOOKUP(BG117*100,'Расчёт ставки Банка для кредита'!$B$33:$BJ$34,2,TRUE)/100</f>
        <v>0.01</v>
      </c>
      <c r="BH118" s="36">
        <f>HLOOKUP(BH117*100,'Расчёт ставки Банка для кредита'!$B$33:$BJ$34,2,TRUE)/100</f>
        <v>0.01</v>
      </c>
      <c r="BI118" s="36">
        <f>HLOOKUP(BI117*100,'Расчёт ставки Банка для кредита'!$B$33:$BJ$34,2,TRUE)/100</f>
        <v>0.01</v>
      </c>
      <c r="BJ118" s="36">
        <f>HLOOKUP(BJ117*100,'Расчёт ставки Банка для кредита'!$B$33:$BJ$34,2,TRUE)/100</f>
        <v>0.01</v>
      </c>
      <c r="BK118" s="36">
        <f>HLOOKUP(BK117*100,'Расчёт ставки Банка для кредита'!$B$33:$BJ$34,2,TRUE)/100</f>
        <v>0.01</v>
      </c>
      <c r="BL118" s="36">
        <f>HLOOKUP(BL117*100,'Расчёт ставки Банка для кредита'!$B$33:$BJ$34,2,TRUE)/100</f>
        <v>0.01</v>
      </c>
      <c r="BM118" s="36">
        <f>HLOOKUP(BM117*100,'Расчёт ставки Банка для кредита'!$B$33:$BJ$34,2,TRUE)/100</f>
        <v>0.01</v>
      </c>
      <c r="BN118" s="36">
        <f>HLOOKUP(BN117*100,'Расчёт ставки Банка для кредита'!$B$33:$BJ$34,2,TRUE)/100</f>
        <v>0.01</v>
      </c>
      <c r="BO118" s="36">
        <f>HLOOKUP(BO117*100,'Расчёт ставки Банка для кредита'!$B$33:$BJ$34,2,TRUE)/100</f>
        <v>0.01</v>
      </c>
      <c r="BP118" s="36">
        <f>HLOOKUP(BP117*100,'Расчёт ставки Банка для кредита'!$B$33:$BJ$34,2,TRUE)/100</f>
        <v>0.01</v>
      </c>
      <c r="BQ118" s="36">
        <f>HLOOKUP(BQ117*100,'Расчёт ставки Банка для кредита'!$B$33:$BJ$34,2,TRUE)/100</f>
        <v>0.01</v>
      </c>
      <c r="BR118" s="36">
        <f>HLOOKUP(BR117*100,'Расчёт ставки Банка для кредита'!$B$33:$BJ$34,2,TRUE)/100</f>
        <v>0.01</v>
      </c>
    </row>
    <row r="120" spans="3:75" x14ac:dyDescent="0.3">
      <c r="C120" s="105" t="s">
        <v>119</v>
      </c>
      <c r="F120">
        <v>0</v>
      </c>
      <c r="G120">
        <v>1</v>
      </c>
      <c r="H120">
        <v>2</v>
      </c>
      <c r="I120">
        <v>3</v>
      </c>
      <c r="J120">
        <v>4</v>
      </c>
      <c r="K120">
        <v>5</v>
      </c>
      <c r="L120">
        <v>6</v>
      </c>
      <c r="M120">
        <v>7</v>
      </c>
      <c r="N120">
        <v>8</v>
      </c>
      <c r="O120">
        <v>9</v>
      </c>
      <c r="P120">
        <v>10</v>
      </c>
      <c r="Q120">
        <v>11</v>
      </c>
      <c r="R120">
        <v>12</v>
      </c>
      <c r="S120">
        <v>13</v>
      </c>
      <c r="T120">
        <v>14</v>
      </c>
      <c r="U120">
        <v>15</v>
      </c>
      <c r="V120">
        <v>16</v>
      </c>
      <c r="W120">
        <v>17</v>
      </c>
      <c r="X120">
        <v>18</v>
      </c>
      <c r="Y120">
        <v>19</v>
      </c>
      <c r="Z120">
        <v>20</v>
      </c>
      <c r="AA120">
        <v>21</v>
      </c>
      <c r="AB120">
        <v>22</v>
      </c>
      <c r="AC120">
        <v>23</v>
      </c>
      <c r="AD120">
        <v>24</v>
      </c>
      <c r="AE120">
        <v>25</v>
      </c>
      <c r="AF120">
        <v>26</v>
      </c>
      <c r="AG120">
        <v>27</v>
      </c>
      <c r="AH120">
        <v>28</v>
      </c>
      <c r="AI120">
        <v>29</v>
      </c>
      <c r="AJ120">
        <v>30</v>
      </c>
      <c r="AK120">
        <v>31</v>
      </c>
      <c r="AL120">
        <v>32</v>
      </c>
      <c r="AM120">
        <v>33</v>
      </c>
      <c r="AN120">
        <v>34</v>
      </c>
      <c r="AO120">
        <v>35</v>
      </c>
      <c r="AP120">
        <v>36</v>
      </c>
      <c r="AQ120">
        <v>37</v>
      </c>
      <c r="AR120">
        <v>38</v>
      </c>
      <c r="AS120">
        <v>39</v>
      </c>
      <c r="AT120">
        <v>40</v>
      </c>
      <c r="AU120">
        <v>41</v>
      </c>
      <c r="AV120">
        <v>42</v>
      </c>
      <c r="AW120">
        <v>43</v>
      </c>
      <c r="AX120">
        <v>44</v>
      </c>
      <c r="AY120">
        <v>45</v>
      </c>
      <c r="AZ120">
        <v>46</v>
      </c>
      <c r="BA120">
        <v>47</v>
      </c>
      <c r="BB120">
        <v>48</v>
      </c>
      <c r="BC120">
        <v>49</v>
      </c>
      <c r="BD120">
        <v>50</v>
      </c>
      <c r="BE120">
        <v>51</v>
      </c>
      <c r="BF120">
        <v>52</v>
      </c>
      <c r="BG120">
        <v>53</v>
      </c>
      <c r="BH120">
        <v>54</v>
      </c>
      <c r="BI120">
        <v>55</v>
      </c>
      <c r="BJ120">
        <v>56</v>
      </c>
      <c r="BK120">
        <v>57</v>
      </c>
      <c r="BL120">
        <v>58</v>
      </c>
      <c r="BM120">
        <v>59</v>
      </c>
      <c r="BN120">
        <v>60</v>
      </c>
      <c r="BO120">
        <v>61</v>
      </c>
      <c r="BP120">
        <v>62</v>
      </c>
      <c r="BQ120">
        <v>63</v>
      </c>
      <c r="BR120">
        <v>64</v>
      </c>
      <c r="BS120">
        <v>65</v>
      </c>
      <c r="BT120">
        <v>66</v>
      </c>
      <c r="BU120">
        <v>67</v>
      </c>
      <c r="BV120">
        <v>68</v>
      </c>
      <c r="BW120">
        <v>69</v>
      </c>
    </row>
    <row r="121" spans="3:75" x14ac:dyDescent="0.3">
      <c r="BS121" s="11"/>
    </row>
  </sheetData>
  <mergeCells count="4">
    <mergeCell ref="A4:E4"/>
    <mergeCell ref="A6:B6"/>
    <mergeCell ref="C6:C7"/>
    <mergeCell ref="E6:E7"/>
  </mergeCells>
  <conditionalFormatting sqref="E70:K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max"/>
        <color rgb="FFFCFCFF"/>
        <color rgb="FF63BE7B"/>
      </colorScale>
    </cfRule>
  </conditionalFormatting>
  <conditionalFormatting sqref="E81:K8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ED37F-76B3-4110-A184-F0F5BD4BE90E}">
  <dimension ref="A4:BW22"/>
  <sheetViews>
    <sheetView showGridLines="0" tabSelected="1" topLeftCell="A4" zoomScale="90" zoomScaleNormal="90" zoomScaleSheetLayoutView="100" workbookViewId="0">
      <pane xSplit="3" ySplit="4" topLeftCell="D8" activePane="bottomRight" state="frozen"/>
      <selection activeCell="A4" sqref="A4"/>
      <selection pane="topRight" activeCell="C4" sqref="C4"/>
      <selection pane="bottomLeft" activeCell="A7" sqref="A7"/>
      <selection pane="bottomRight" activeCell="G17" sqref="G17"/>
    </sheetView>
  </sheetViews>
  <sheetFormatPr defaultRowHeight="14.4" outlineLevelCol="1" x14ac:dyDescent="0.3"/>
  <cols>
    <col min="1" max="1" width="12" hidden="1" customWidth="1" outlineLevel="1"/>
    <col min="2" max="2" width="8.6640625" hidden="1" customWidth="1" outlineLevel="1"/>
    <col min="3" max="3" width="55.33203125" customWidth="1" collapsed="1"/>
    <col min="4" max="4" width="13.109375" customWidth="1"/>
    <col min="5" max="5" width="15.21875" customWidth="1"/>
    <col min="6" max="6" width="14.109375" customWidth="1"/>
    <col min="7" max="7" width="13.5546875" customWidth="1"/>
    <col min="8" max="27" width="12.77734375" customWidth="1"/>
    <col min="28" max="28" width="14" customWidth="1"/>
    <col min="29" max="29" width="12.77734375" customWidth="1"/>
    <col min="30" max="70" width="11.6640625" style="197" bestFit="1" customWidth="1"/>
    <col min="71" max="71" width="13.21875" style="197" bestFit="1" customWidth="1"/>
    <col min="72" max="75" width="11.6640625" style="197" bestFit="1" customWidth="1"/>
  </cols>
  <sheetData>
    <row r="4" spans="1:75" ht="24.75" customHeight="1" x14ac:dyDescent="0.4">
      <c r="A4" s="222" t="s">
        <v>160</v>
      </c>
      <c r="B4" s="222"/>
      <c r="C4" s="222"/>
      <c r="D4" s="222"/>
      <c r="E4" s="222"/>
    </row>
    <row r="5" spans="1:75" ht="15" thickBot="1" x14ac:dyDescent="0.35"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205"/>
      <c r="AE5" s="205"/>
      <c r="AF5" s="205"/>
      <c r="AG5" s="205"/>
      <c r="AH5" s="205"/>
      <c r="AI5" s="205"/>
      <c r="AJ5" s="205"/>
      <c r="AK5" s="205"/>
      <c r="AL5" s="20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5"/>
      <c r="AY5" s="205"/>
      <c r="AZ5" s="205"/>
      <c r="BA5" s="205"/>
      <c r="BB5" s="205"/>
      <c r="BC5" s="205"/>
      <c r="BD5" s="205"/>
      <c r="BE5" s="205"/>
      <c r="BF5" s="205"/>
      <c r="BG5" s="205"/>
      <c r="BH5" s="205"/>
      <c r="BI5" s="205"/>
      <c r="BJ5" s="205"/>
      <c r="BK5" s="205"/>
      <c r="BL5" s="205"/>
      <c r="BM5" s="205"/>
      <c r="BN5" s="205"/>
      <c r="BO5" s="205"/>
      <c r="BP5" s="205"/>
      <c r="BQ5" s="205"/>
      <c r="BR5" s="205"/>
      <c r="BS5" s="205"/>
      <c r="BT5" s="205"/>
      <c r="BU5" s="205"/>
      <c r="BV5" s="205"/>
      <c r="BW5" s="205"/>
    </row>
    <row r="6" spans="1:75" ht="14.4" customHeight="1" x14ac:dyDescent="0.3">
      <c r="A6" s="235" t="s">
        <v>84</v>
      </c>
      <c r="B6" s="236"/>
      <c r="C6" s="233" t="s">
        <v>4</v>
      </c>
      <c r="D6" s="99"/>
      <c r="E6" s="229" t="s">
        <v>26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206"/>
      <c r="AE6" s="205"/>
      <c r="AF6" s="205"/>
      <c r="AG6" s="205"/>
      <c r="AH6" s="205"/>
      <c r="AI6" s="205"/>
      <c r="AJ6" s="205"/>
      <c r="AK6" s="205"/>
      <c r="AL6" s="205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5"/>
      <c r="AY6" s="205"/>
      <c r="AZ6" s="205"/>
      <c r="BA6" s="205"/>
      <c r="BB6" s="205"/>
      <c r="BC6" s="205"/>
      <c r="BD6" s="205"/>
      <c r="BE6" s="205"/>
      <c r="BF6" s="205"/>
      <c r="BG6" s="205"/>
      <c r="BH6" s="205"/>
      <c r="BI6" s="205"/>
      <c r="BJ6" s="205"/>
      <c r="BK6" s="205"/>
      <c r="BL6" s="205"/>
      <c r="BM6" s="205"/>
      <c r="BN6" s="205"/>
      <c r="BO6" s="205"/>
      <c r="BP6" s="205"/>
      <c r="BQ6" s="205"/>
      <c r="BR6" s="205"/>
      <c r="BS6" s="205"/>
      <c r="BT6" s="205"/>
      <c r="BU6" s="205"/>
      <c r="BV6" s="205"/>
      <c r="BW6" s="205"/>
    </row>
    <row r="7" spans="1:75" ht="54.6" customHeight="1" x14ac:dyDescent="0.3">
      <c r="A7" s="86" t="s">
        <v>83</v>
      </c>
      <c r="B7" s="85" t="s">
        <v>85</v>
      </c>
      <c r="C7" s="234"/>
      <c r="D7" s="100" t="s">
        <v>110</v>
      </c>
      <c r="E7" s="230"/>
      <c r="F7" s="90">
        <v>1</v>
      </c>
      <c r="G7" s="90">
        <v>2</v>
      </c>
      <c r="H7" s="90">
        <v>3</v>
      </c>
      <c r="I7" s="90">
        <v>4</v>
      </c>
      <c r="J7" s="90">
        <v>5</v>
      </c>
      <c r="K7" s="90">
        <v>6</v>
      </c>
      <c r="L7" s="90">
        <v>7</v>
      </c>
      <c r="M7" s="90">
        <v>8</v>
      </c>
      <c r="N7" s="90">
        <v>9</v>
      </c>
      <c r="O7" s="90">
        <v>10</v>
      </c>
      <c r="P7" s="90">
        <v>11</v>
      </c>
      <c r="Q7" s="90">
        <v>12</v>
      </c>
      <c r="R7" s="90">
        <v>13</v>
      </c>
      <c r="S7" s="90">
        <v>14</v>
      </c>
      <c r="T7" s="90">
        <v>15</v>
      </c>
      <c r="U7" s="90">
        <v>16</v>
      </c>
      <c r="V7" s="90">
        <v>17</v>
      </c>
      <c r="W7" s="90">
        <v>18</v>
      </c>
      <c r="X7" s="90">
        <v>19</v>
      </c>
      <c r="Y7" s="90">
        <v>20</v>
      </c>
      <c r="Z7" s="90">
        <v>21</v>
      </c>
      <c r="AA7" s="90">
        <v>22</v>
      </c>
      <c r="AB7" s="90">
        <v>23</v>
      </c>
      <c r="AC7" s="90">
        <v>24</v>
      </c>
      <c r="AD7" s="207"/>
    </row>
    <row r="8" spans="1:75" x14ac:dyDescent="0.3">
      <c r="C8" s="120" t="s">
        <v>107</v>
      </c>
      <c r="D8" s="121" t="s">
        <v>6</v>
      </c>
      <c r="E8" s="7">
        <f>SUM(F8:BW8)</f>
        <v>3262877726.6962414</v>
      </c>
      <c r="F8" s="7">
        <f>'Горизонталь поквартально'!F31</f>
        <v>-128122807.01754387</v>
      </c>
      <c r="G8" s="7">
        <f>'Горизонталь поквартально'!G31</f>
        <v>-238122807.01754388</v>
      </c>
      <c r="H8" s="7">
        <f>'Горизонталь поквартально'!H31</f>
        <v>0</v>
      </c>
      <c r="I8" s="7">
        <f>'Горизонталь поквартально'!I31</f>
        <v>0</v>
      </c>
      <c r="J8" s="7">
        <f>'Горизонталь поквартально'!J31</f>
        <v>0</v>
      </c>
      <c r="K8" s="7">
        <f>'Горизонталь поквартально'!K31</f>
        <v>0</v>
      </c>
      <c r="L8" s="7">
        <f>'Горизонталь поквартально'!L31</f>
        <v>0</v>
      </c>
      <c r="M8" s="7">
        <f>'Горизонталь поквартально'!M31</f>
        <v>0</v>
      </c>
      <c r="N8" s="7">
        <f>'Горизонталь поквартально'!N31</f>
        <v>0</v>
      </c>
      <c r="O8" s="7">
        <f>'Горизонталь поквартально'!O31</f>
        <v>0</v>
      </c>
      <c r="P8" s="7">
        <f>'Горизонталь поквартально'!P31</f>
        <v>0</v>
      </c>
      <c r="Q8" s="7">
        <f>'Горизонталь поквартально'!Q31</f>
        <v>0</v>
      </c>
      <c r="R8" s="7">
        <f>'Горизонталь поквартально'!R31</f>
        <v>0</v>
      </c>
      <c r="S8" s="7">
        <f>'Горизонталь поквартально'!S31</f>
        <v>0</v>
      </c>
      <c r="T8" s="7">
        <f>'Горизонталь поквартально'!T31</f>
        <v>0</v>
      </c>
      <c r="U8" s="7">
        <f>'Горизонталь поквартально'!U31</f>
        <v>0</v>
      </c>
      <c r="V8" s="7">
        <f>'Горизонталь поквартально'!V31</f>
        <v>0</v>
      </c>
      <c r="W8" s="7">
        <f>'Горизонталь поквартально'!W31</f>
        <v>0</v>
      </c>
      <c r="X8" s="7">
        <f>'Горизонталь поквартально'!X31</f>
        <v>0</v>
      </c>
      <c r="Y8" s="7">
        <f>'Горизонталь поквартально'!Y31</f>
        <v>0</v>
      </c>
      <c r="Z8" s="7">
        <f>'Горизонталь поквартально'!Z31</f>
        <v>0</v>
      </c>
      <c r="AA8" s="7">
        <f>'Горизонталь поквартально'!AA31</f>
        <v>0</v>
      </c>
      <c r="AB8" s="7">
        <f>'Горизонталь поквартально'!AB31</f>
        <v>3347325880.8123007</v>
      </c>
      <c r="AC8" s="7">
        <f>'Горизонталь поквартально'!AC31</f>
        <v>281797459.91902816</v>
      </c>
      <c r="AD8" s="208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2"/>
      <c r="BN8" s="202"/>
      <c r="BO8" s="202"/>
      <c r="BP8" s="202"/>
      <c r="BQ8" s="202"/>
      <c r="BR8" s="202"/>
      <c r="BS8" s="202"/>
      <c r="BT8" s="202"/>
      <c r="BU8" s="202"/>
      <c r="BV8" s="202"/>
      <c r="BW8" s="202"/>
    </row>
    <row r="9" spans="1:75" x14ac:dyDescent="0.3">
      <c r="C9" s="120" t="s">
        <v>108</v>
      </c>
      <c r="D9" s="121" t="s">
        <v>6</v>
      </c>
      <c r="E9" s="7">
        <f>BW9</f>
        <v>0</v>
      </c>
      <c r="F9" s="122">
        <f>F8</f>
        <v>-128122807.01754387</v>
      </c>
      <c r="G9" s="122">
        <f t="shared" ref="G9:AC9" si="0">G8+F9</f>
        <v>-366245614.03508776</v>
      </c>
      <c r="H9" s="122">
        <f t="shared" si="0"/>
        <v>-366245614.03508776</v>
      </c>
      <c r="I9" s="122">
        <f t="shared" si="0"/>
        <v>-366245614.03508776</v>
      </c>
      <c r="J9" s="122">
        <f t="shared" si="0"/>
        <v>-366245614.03508776</v>
      </c>
      <c r="K9" s="122">
        <f t="shared" si="0"/>
        <v>-366245614.03508776</v>
      </c>
      <c r="L9" s="122">
        <f t="shared" si="0"/>
        <v>-366245614.03508776</v>
      </c>
      <c r="M9" s="122">
        <f t="shared" si="0"/>
        <v>-366245614.03508776</v>
      </c>
      <c r="N9" s="122">
        <f t="shared" si="0"/>
        <v>-366245614.03508776</v>
      </c>
      <c r="O9" s="122">
        <f t="shared" si="0"/>
        <v>-366245614.03508776</v>
      </c>
      <c r="P9" s="122">
        <f t="shared" si="0"/>
        <v>-366245614.03508776</v>
      </c>
      <c r="Q9" s="122">
        <f t="shared" si="0"/>
        <v>-366245614.03508776</v>
      </c>
      <c r="R9" s="122">
        <f t="shared" si="0"/>
        <v>-366245614.03508776</v>
      </c>
      <c r="S9" s="122">
        <f t="shared" si="0"/>
        <v>-366245614.03508776</v>
      </c>
      <c r="T9" s="122">
        <f t="shared" si="0"/>
        <v>-366245614.03508776</v>
      </c>
      <c r="U9" s="122">
        <f t="shared" si="0"/>
        <v>-366245614.03508776</v>
      </c>
      <c r="V9" s="122">
        <f t="shared" si="0"/>
        <v>-366245614.03508776</v>
      </c>
      <c r="W9" s="122">
        <f t="shared" si="0"/>
        <v>-366245614.03508776</v>
      </c>
      <c r="X9" s="122">
        <f t="shared" si="0"/>
        <v>-366245614.03508776</v>
      </c>
      <c r="Y9" s="122">
        <f t="shared" si="0"/>
        <v>-366245614.03508776</v>
      </c>
      <c r="Z9" s="122">
        <f t="shared" si="0"/>
        <v>-366245614.03508776</v>
      </c>
      <c r="AA9" s="122">
        <f t="shared" si="0"/>
        <v>-366245614.03508776</v>
      </c>
      <c r="AB9" s="122">
        <f t="shared" si="0"/>
        <v>2981080266.7772131</v>
      </c>
      <c r="AC9" s="122">
        <f t="shared" si="0"/>
        <v>3262877726.6962414</v>
      </c>
      <c r="AD9" s="209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10"/>
      <c r="BW9" s="210"/>
    </row>
    <row r="10" spans="1:75" ht="15" thickBot="1" x14ac:dyDescent="0.35">
      <c r="C10" s="124" t="s">
        <v>122</v>
      </c>
      <c r="D10" s="125" t="s">
        <v>140</v>
      </c>
      <c r="E10" s="6">
        <f>SUM(F10:BW10)</f>
        <v>22</v>
      </c>
      <c r="F10" s="6">
        <f t="shared" ref="F10:AC10" si="1">IF(F9&lt;0,1,0)</f>
        <v>1</v>
      </c>
      <c r="G10" s="6">
        <f t="shared" si="1"/>
        <v>1</v>
      </c>
      <c r="H10" s="6">
        <f t="shared" si="1"/>
        <v>1</v>
      </c>
      <c r="I10" s="6">
        <f t="shared" si="1"/>
        <v>1</v>
      </c>
      <c r="J10" s="6">
        <f t="shared" si="1"/>
        <v>1</v>
      </c>
      <c r="K10" s="6">
        <f t="shared" si="1"/>
        <v>1</v>
      </c>
      <c r="L10" s="6">
        <f t="shared" si="1"/>
        <v>1</v>
      </c>
      <c r="M10" s="6">
        <f t="shared" si="1"/>
        <v>1</v>
      </c>
      <c r="N10" s="6">
        <f t="shared" si="1"/>
        <v>1</v>
      </c>
      <c r="O10" s="6">
        <f t="shared" si="1"/>
        <v>1</v>
      </c>
      <c r="P10" s="6">
        <f t="shared" si="1"/>
        <v>1</v>
      </c>
      <c r="Q10" s="6">
        <f t="shared" si="1"/>
        <v>1</v>
      </c>
      <c r="R10" s="6">
        <f t="shared" si="1"/>
        <v>1</v>
      </c>
      <c r="S10" s="6">
        <f t="shared" si="1"/>
        <v>1</v>
      </c>
      <c r="T10" s="6">
        <f t="shared" si="1"/>
        <v>1</v>
      </c>
      <c r="U10" s="6">
        <f t="shared" si="1"/>
        <v>1</v>
      </c>
      <c r="V10" s="6">
        <f t="shared" si="1"/>
        <v>1</v>
      </c>
      <c r="W10" s="6">
        <f t="shared" si="1"/>
        <v>1</v>
      </c>
      <c r="X10" s="6">
        <f t="shared" si="1"/>
        <v>1</v>
      </c>
      <c r="Y10" s="6">
        <f t="shared" si="1"/>
        <v>1</v>
      </c>
      <c r="Z10" s="6">
        <f t="shared" si="1"/>
        <v>1</v>
      </c>
      <c r="AA10" s="6">
        <f t="shared" si="1"/>
        <v>1</v>
      </c>
      <c r="AB10" s="6">
        <f t="shared" si="1"/>
        <v>0</v>
      </c>
      <c r="AC10" s="6">
        <f t="shared" si="1"/>
        <v>0</v>
      </c>
      <c r="AD10" s="207"/>
    </row>
    <row r="11" spans="1:75" ht="15" thickBot="1" x14ac:dyDescent="0.35">
      <c r="C11" s="61" t="s">
        <v>130</v>
      </c>
    </row>
    <row r="12" spans="1:75" ht="53.4" x14ac:dyDescent="0.3">
      <c r="C12" s="126" t="s">
        <v>117</v>
      </c>
      <c r="D12" s="127" t="s">
        <v>118</v>
      </c>
      <c r="E12" s="128">
        <f>'Исходные данные'!D28</f>
        <v>0.2</v>
      </c>
      <c r="F12" s="129">
        <f>$E$12/4</f>
        <v>0.05</v>
      </c>
      <c r="G12" s="129">
        <f t="shared" ref="G12:AC12" si="2">$E$12/4</f>
        <v>0.05</v>
      </c>
      <c r="H12" s="129">
        <f t="shared" si="2"/>
        <v>0.05</v>
      </c>
      <c r="I12" s="129">
        <f t="shared" si="2"/>
        <v>0.05</v>
      </c>
      <c r="J12" s="129">
        <f t="shared" si="2"/>
        <v>0.05</v>
      </c>
      <c r="K12" s="129">
        <f t="shared" si="2"/>
        <v>0.05</v>
      </c>
      <c r="L12" s="129">
        <f t="shared" si="2"/>
        <v>0.05</v>
      </c>
      <c r="M12" s="129">
        <f t="shared" si="2"/>
        <v>0.05</v>
      </c>
      <c r="N12" s="129">
        <f t="shared" si="2"/>
        <v>0.05</v>
      </c>
      <c r="O12" s="129">
        <f t="shared" si="2"/>
        <v>0.05</v>
      </c>
      <c r="P12" s="129">
        <f t="shared" si="2"/>
        <v>0.05</v>
      </c>
      <c r="Q12" s="129">
        <f t="shared" si="2"/>
        <v>0.05</v>
      </c>
      <c r="R12" s="129">
        <f t="shared" si="2"/>
        <v>0.05</v>
      </c>
      <c r="S12" s="129">
        <f t="shared" si="2"/>
        <v>0.05</v>
      </c>
      <c r="T12" s="129">
        <f t="shared" si="2"/>
        <v>0.05</v>
      </c>
      <c r="U12" s="129">
        <f t="shared" si="2"/>
        <v>0.05</v>
      </c>
      <c r="V12" s="129">
        <f t="shared" si="2"/>
        <v>0.05</v>
      </c>
      <c r="W12" s="129">
        <f t="shared" si="2"/>
        <v>0.05</v>
      </c>
      <c r="X12" s="129">
        <f t="shared" si="2"/>
        <v>0.05</v>
      </c>
      <c r="Y12" s="129">
        <f t="shared" si="2"/>
        <v>0.05</v>
      </c>
      <c r="Z12" s="129">
        <f t="shared" si="2"/>
        <v>0.05</v>
      </c>
      <c r="AA12" s="129">
        <f t="shared" si="2"/>
        <v>0.05</v>
      </c>
      <c r="AB12" s="129">
        <f t="shared" si="2"/>
        <v>0.05</v>
      </c>
      <c r="AC12" s="213">
        <f t="shared" si="2"/>
        <v>0.05</v>
      </c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  <c r="BI12" s="211"/>
      <c r="BJ12" s="211"/>
      <c r="BK12" s="211"/>
      <c r="BL12" s="211"/>
      <c r="BM12" s="211"/>
      <c r="BN12" s="211"/>
      <c r="BO12" s="211"/>
      <c r="BP12" s="211"/>
      <c r="BQ12" s="211"/>
      <c r="BR12" s="211"/>
      <c r="BS12" s="211"/>
      <c r="BT12" s="211"/>
      <c r="BU12" s="211"/>
      <c r="BV12" s="211"/>
      <c r="BW12" s="211"/>
    </row>
    <row r="13" spans="1:75" x14ac:dyDescent="0.3">
      <c r="C13" s="130" t="s">
        <v>161</v>
      </c>
      <c r="D13" s="4"/>
      <c r="E13" s="16"/>
      <c r="F13" s="218">
        <f>1/(1+F12)^F21</f>
        <v>1</v>
      </c>
      <c r="G13" s="218">
        <f>1/(1+G12)^G21</f>
        <v>0.95238095238095233</v>
      </c>
      <c r="H13" s="218">
        <f t="shared" ref="F13:AC13" si="3">1/(1+H12)^H21</f>
        <v>0.90702947845804982</v>
      </c>
      <c r="I13" s="218">
        <f t="shared" si="3"/>
        <v>0.86383759853147601</v>
      </c>
      <c r="J13" s="218">
        <f t="shared" si="3"/>
        <v>0.82270247479188197</v>
      </c>
      <c r="K13" s="218">
        <f t="shared" si="3"/>
        <v>0.78352616646845896</v>
      </c>
      <c r="L13" s="218">
        <f t="shared" si="3"/>
        <v>0.74621539663662761</v>
      </c>
      <c r="M13" s="218">
        <f t="shared" si="3"/>
        <v>0.71068133013012147</v>
      </c>
      <c r="N13" s="218">
        <f t="shared" si="3"/>
        <v>0.67683936202868722</v>
      </c>
      <c r="O13" s="218">
        <f t="shared" si="3"/>
        <v>0.64460891621779726</v>
      </c>
      <c r="P13" s="218">
        <f t="shared" si="3"/>
        <v>0.61391325354075932</v>
      </c>
      <c r="Q13" s="218">
        <f t="shared" si="3"/>
        <v>0.5846792890864374</v>
      </c>
      <c r="R13" s="218">
        <f t="shared" si="3"/>
        <v>0.5568374181775595</v>
      </c>
      <c r="S13" s="218">
        <f t="shared" si="3"/>
        <v>0.53032135064529462</v>
      </c>
      <c r="T13" s="218">
        <f t="shared" si="3"/>
        <v>0.50506795299551888</v>
      </c>
      <c r="U13" s="218">
        <f t="shared" si="3"/>
        <v>0.48101709809097021</v>
      </c>
      <c r="V13" s="218">
        <f t="shared" si="3"/>
        <v>0.45811152199140021</v>
      </c>
      <c r="W13" s="218">
        <f t="shared" si="3"/>
        <v>0.43629668761085727</v>
      </c>
      <c r="X13" s="218">
        <f t="shared" si="3"/>
        <v>0.41552065486748313</v>
      </c>
      <c r="Y13" s="218">
        <f t="shared" si="3"/>
        <v>0.39573395701665059</v>
      </c>
      <c r="Z13" s="218">
        <f t="shared" si="3"/>
        <v>0.37688948287300061</v>
      </c>
      <c r="AA13" s="218">
        <f t="shared" si="3"/>
        <v>0.35894236464095297</v>
      </c>
      <c r="AB13" s="218">
        <f t="shared" si="3"/>
        <v>0.3418498710866219</v>
      </c>
      <c r="AC13" s="219">
        <f t="shared" si="3"/>
        <v>0.32557130579678267</v>
      </c>
      <c r="AD13" s="212"/>
      <c r="AE13" s="212"/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  <c r="BI13" s="212"/>
      <c r="BJ13" s="212"/>
      <c r="BK13" s="212"/>
      <c r="BL13" s="212"/>
      <c r="BM13" s="212"/>
      <c r="BN13" s="212"/>
      <c r="BO13" s="212"/>
      <c r="BP13" s="212"/>
      <c r="BQ13" s="212"/>
      <c r="BR13" s="212"/>
      <c r="BS13" s="212"/>
      <c r="BT13" s="212"/>
      <c r="BU13" s="212"/>
      <c r="BV13" s="212"/>
      <c r="BW13" s="212"/>
    </row>
    <row r="14" spans="1:75" x14ac:dyDescent="0.3">
      <c r="C14" s="130" t="s">
        <v>124</v>
      </c>
      <c r="D14" s="34"/>
      <c r="E14" s="16">
        <f>SUM(F14:BW14)</f>
        <v>881121655.08811462</v>
      </c>
      <c r="F14" s="104">
        <f>F8*F13</f>
        <v>-128122807.01754387</v>
      </c>
      <c r="G14" s="104">
        <f t="shared" ref="G14:AC14" si="4">G8*G13</f>
        <v>-226783625.73099416</v>
      </c>
      <c r="H14" s="104">
        <f t="shared" si="4"/>
        <v>0</v>
      </c>
      <c r="I14" s="104">
        <f t="shared" si="4"/>
        <v>0</v>
      </c>
      <c r="J14" s="104">
        <f t="shared" si="4"/>
        <v>0</v>
      </c>
      <c r="K14" s="104">
        <f t="shared" si="4"/>
        <v>0</v>
      </c>
      <c r="L14" s="104">
        <f t="shared" si="4"/>
        <v>0</v>
      </c>
      <c r="M14" s="104">
        <f t="shared" si="4"/>
        <v>0</v>
      </c>
      <c r="N14" s="104">
        <f t="shared" si="4"/>
        <v>0</v>
      </c>
      <c r="O14" s="104">
        <f t="shared" si="4"/>
        <v>0</v>
      </c>
      <c r="P14" s="104">
        <f t="shared" si="4"/>
        <v>0</v>
      </c>
      <c r="Q14" s="104">
        <f t="shared" si="4"/>
        <v>0</v>
      </c>
      <c r="R14" s="104">
        <f t="shared" si="4"/>
        <v>0</v>
      </c>
      <c r="S14" s="104">
        <f t="shared" si="4"/>
        <v>0</v>
      </c>
      <c r="T14" s="104">
        <f t="shared" si="4"/>
        <v>0</v>
      </c>
      <c r="U14" s="104">
        <f t="shared" si="4"/>
        <v>0</v>
      </c>
      <c r="V14" s="104">
        <f t="shared" si="4"/>
        <v>0</v>
      </c>
      <c r="W14" s="104">
        <f t="shared" si="4"/>
        <v>0</v>
      </c>
      <c r="X14" s="104">
        <f t="shared" si="4"/>
        <v>0</v>
      </c>
      <c r="Y14" s="104">
        <f t="shared" si="4"/>
        <v>0</v>
      </c>
      <c r="Z14" s="104">
        <f t="shared" si="4"/>
        <v>0</v>
      </c>
      <c r="AA14" s="104">
        <f t="shared" si="4"/>
        <v>0</v>
      </c>
      <c r="AB14" s="104">
        <f t="shared" si="4"/>
        <v>1144282920.8405981</v>
      </c>
      <c r="AC14" s="131">
        <f t="shared" si="4"/>
        <v>91745166.99605453</v>
      </c>
      <c r="AD14" s="212"/>
      <c r="AE14" s="212"/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  <c r="BI14" s="212"/>
      <c r="BJ14" s="212"/>
      <c r="BK14" s="212"/>
      <c r="BL14" s="212"/>
      <c r="BM14" s="212"/>
      <c r="BN14" s="212"/>
      <c r="BO14" s="212"/>
      <c r="BP14" s="212"/>
      <c r="BQ14" s="212"/>
      <c r="BR14" s="212"/>
      <c r="BS14" s="212"/>
      <c r="BT14" s="212"/>
      <c r="BU14" s="212"/>
      <c r="BV14" s="212"/>
      <c r="BW14" s="212"/>
    </row>
    <row r="15" spans="1:75" ht="16.2" customHeight="1" thickBot="1" x14ac:dyDescent="0.35">
      <c r="C15" s="214" t="s">
        <v>125</v>
      </c>
      <c r="D15" s="58"/>
      <c r="E15" s="77">
        <f>BW15</f>
        <v>0</v>
      </c>
      <c r="F15" s="215">
        <f>F14</f>
        <v>-128122807.01754387</v>
      </c>
      <c r="G15" s="215">
        <f t="shared" ref="G15:AC15" si="5">G14+F15</f>
        <v>-354906432.74853802</v>
      </c>
      <c r="H15" s="215">
        <f t="shared" si="5"/>
        <v>-354906432.74853802</v>
      </c>
      <c r="I15" s="215">
        <f t="shared" si="5"/>
        <v>-354906432.74853802</v>
      </c>
      <c r="J15" s="215">
        <f t="shared" si="5"/>
        <v>-354906432.74853802</v>
      </c>
      <c r="K15" s="215">
        <f t="shared" si="5"/>
        <v>-354906432.74853802</v>
      </c>
      <c r="L15" s="215">
        <f t="shared" si="5"/>
        <v>-354906432.74853802</v>
      </c>
      <c r="M15" s="215">
        <f t="shared" si="5"/>
        <v>-354906432.74853802</v>
      </c>
      <c r="N15" s="215">
        <f t="shared" si="5"/>
        <v>-354906432.74853802</v>
      </c>
      <c r="O15" s="215">
        <f t="shared" si="5"/>
        <v>-354906432.74853802</v>
      </c>
      <c r="P15" s="215">
        <f t="shared" si="5"/>
        <v>-354906432.74853802</v>
      </c>
      <c r="Q15" s="215">
        <f t="shared" si="5"/>
        <v>-354906432.74853802</v>
      </c>
      <c r="R15" s="215">
        <f t="shared" si="5"/>
        <v>-354906432.74853802</v>
      </c>
      <c r="S15" s="215">
        <f t="shared" si="5"/>
        <v>-354906432.74853802</v>
      </c>
      <c r="T15" s="215">
        <f t="shared" si="5"/>
        <v>-354906432.74853802</v>
      </c>
      <c r="U15" s="215">
        <f t="shared" si="5"/>
        <v>-354906432.74853802</v>
      </c>
      <c r="V15" s="215">
        <f t="shared" si="5"/>
        <v>-354906432.74853802</v>
      </c>
      <c r="W15" s="215">
        <f t="shared" si="5"/>
        <v>-354906432.74853802</v>
      </c>
      <c r="X15" s="215">
        <f t="shared" si="5"/>
        <v>-354906432.74853802</v>
      </c>
      <c r="Y15" s="215">
        <f t="shared" si="5"/>
        <v>-354906432.74853802</v>
      </c>
      <c r="Z15" s="215">
        <f t="shared" si="5"/>
        <v>-354906432.74853802</v>
      </c>
      <c r="AA15" s="215">
        <f t="shared" si="5"/>
        <v>-354906432.74853802</v>
      </c>
      <c r="AB15" s="215">
        <f t="shared" si="5"/>
        <v>789376488.09206009</v>
      </c>
      <c r="AC15" s="216">
        <f t="shared" si="5"/>
        <v>881121655.08811462</v>
      </c>
      <c r="AD15" s="212"/>
      <c r="AE15" s="212"/>
      <c r="AF15" s="212"/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  <c r="BI15" s="212"/>
      <c r="BJ15" s="212"/>
      <c r="BK15" s="212"/>
      <c r="BL15" s="212"/>
      <c r="BM15" s="212"/>
      <c r="BN15" s="212"/>
      <c r="BO15" s="212"/>
      <c r="BP15" s="212"/>
      <c r="BQ15" s="212"/>
      <c r="BR15" s="212"/>
      <c r="BS15" s="212"/>
      <c r="BT15" s="212"/>
      <c r="BU15" s="212"/>
      <c r="BV15" s="212"/>
      <c r="BW15" s="212"/>
    </row>
    <row r="16" spans="1:75" ht="15" thickBot="1" x14ac:dyDescent="0.35">
      <c r="C16" s="61" t="s">
        <v>70</v>
      </c>
    </row>
    <row r="17" spans="3:71" ht="28.8" x14ac:dyDescent="0.3">
      <c r="C17" s="39" t="s">
        <v>4</v>
      </c>
      <c r="D17" s="38" t="s">
        <v>1</v>
      </c>
      <c r="E17" s="41" t="s">
        <v>2</v>
      </c>
    </row>
    <row r="18" spans="3:71" x14ac:dyDescent="0.3">
      <c r="C18" s="67" t="s">
        <v>64</v>
      </c>
      <c r="D18" s="107" t="s">
        <v>6</v>
      </c>
      <c r="E18" s="111">
        <f>E8</f>
        <v>3262877726.6962414</v>
      </c>
    </row>
    <row r="19" spans="3:71" x14ac:dyDescent="0.3">
      <c r="C19" s="67" t="s">
        <v>65</v>
      </c>
      <c r="D19" s="107" t="s">
        <v>6</v>
      </c>
      <c r="E19" s="111">
        <f>E14</f>
        <v>881121655.08811462</v>
      </c>
      <c r="F19" s="11"/>
    </row>
    <row r="20" spans="3:71" ht="15" thickBot="1" x14ac:dyDescent="0.35">
      <c r="C20" s="68" t="s">
        <v>66</v>
      </c>
      <c r="D20" s="108" t="s">
        <v>59</v>
      </c>
      <c r="E20" s="217">
        <f>IRR(F8:BW8)*4</f>
        <v>0.45169229823237789</v>
      </c>
    </row>
    <row r="21" spans="3:71" x14ac:dyDescent="0.3">
      <c r="C21" s="105" t="s">
        <v>119</v>
      </c>
      <c r="F21">
        <v>0</v>
      </c>
      <c r="G21">
        <v>1</v>
      </c>
      <c r="H21">
        <v>2</v>
      </c>
      <c r="I21">
        <v>3</v>
      </c>
      <c r="J21">
        <v>4</v>
      </c>
      <c r="K21">
        <v>5</v>
      </c>
      <c r="L21">
        <v>6</v>
      </c>
      <c r="M21">
        <v>7</v>
      </c>
      <c r="N21">
        <v>8</v>
      </c>
      <c r="O21">
        <v>9</v>
      </c>
      <c r="P21">
        <v>10</v>
      </c>
      <c r="Q21">
        <v>11</v>
      </c>
      <c r="R21">
        <v>12</v>
      </c>
      <c r="S21">
        <v>13</v>
      </c>
      <c r="T21">
        <v>14</v>
      </c>
      <c r="U21">
        <v>15</v>
      </c>
      <c r="V21">
        <v>16</v>
      </c>
      <c r="W21">
        <v>17</v>
      </c>
      <c r="X21">
        <v>18</v>
      </c>
      <c r="Y21">
        <v>19</v>
      </c>
      <c r="Z21">
        <v>20</v>
      </c>
      <c r="AA21">
        <v>21</v>
      </c>
      <c r="AB21">
        <v>22</v>
      </c>
      <c r="AC21">
        <v>23</v>
      </c>
    </row>
    <row r="22" spans="3:71" x14ac:dyDescent="0.3">
      <c r="BS22" s="202"/>
    </row>
  </sheetData>
  <mergeCells count="4">
    <mergeCell ref="A4:E4"/>
    <mergeCell ref="A6:B6"/>
    <mergeCell ref="C6:C7"/>
    <mergeCell ref="E6:E7"/>
  </mergeCells>
  <pageMargins left="0.7" right="0.7" top="0.75" bottom="0.75" header="0.3" footer="0.3"/>
  <pageSetup paperSize="9" scale="4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D2CF9-6F0B-47C3-8A93-BC9FD291605A}">
  <dimension ref="A4:BX33"/>
  <sheetViews>
    <sheetView showGridLines="0" topLeftCell="A4" zoomScale="90" zoomScaleNormal="90" zoomScaleSheetLayoutView="100" workbookViewId="0">
      <pane xSplit="3" ySplit="4" topLeftCell="D8" activePane="bottomRight" state="frozen"/>
      <selection activeCell="A4" sqref="A4"/>
      <selection pane="topRight" activeCell="C4" sqref="C4"/>
      <selection pane="bottomLeft" activeCell="A7" sqref="A7"/>
      <selection pane="bottomRight" activeCell="L16" sqref="L16"/>
    </sheetView>
  </sheetViews>
  <sheetFormatPr defaultRowHeight="14.4" outlineLevelRow="1" outlineLevelCol="1" x14ac:dyDescent="0.3"/>
  <cols>
    <col min="1" max="1" width="12" hidden="1" customWidth="1" outlineLevel="1"/>
    <col min="2" max="2" width="8.6640625" hidden="1" customWidth="1" outlineLevel="1"/>
    <col min="3" max="3" width="55.33203125" customWidth="1" collapsed="1"/>
    <col min="4" max="4" width="13.109375" customWidth="1"/>
    <col min="5" max="5" width="14.6640625" customWidth="1"/>
    <col min="6" max="71" width="12.77734375" customWidth="1"/>
    <col min="72" max="72" width="13.44140625" customWidth="1"/>
    <col min="73" max="76" width="12.77734375" customWidth="1"/>
  </cols>
  <sheetData>
    <row r="4" spans="1:76" ht="24.75" customHeight="1" x14ac:dyDescent="0.4">
      <c r="A4" s="222" t="s">
        <v>95</v>
      </c>
      <c r="B4" s="222"/>
      <c r="C4" s="222"/>
      <c r="D4" s="222"/>
      <c r="E4" s="222"/>
    </row>
    <row r="5" spans="1:76" ht="15" thickBot="1" x14ac:dyDescent="0.35">
      <c r="F5" s="87">
        <v>1</v>
      </c>
      <c r="G5" s="87">
        <v>1</v>
      </c>
      <c r="H5" s="87">
        <v>1</v>
      </c>
      <c r="I5" s="87">
        <v>2</v>
      </c>
      <c r="J5" s="87">
        <v>2</v>
      </c>
      <c r="K5" s="87">
        <v>2</v>
      </c>
      <c r="L5" s="87">
        <v>3</v>
      </c>
      <c r="M5" s="87">
        <v>3</v>
      </c>
      <c r="N5" s="87">
        <v>3</v>
      </c>
      <c r="O5" s="87">
        <v>4</v>
      </c>
      <c r="P5" s="87">
        <v>4</v>
      </c>
      <c r="Q5" s="87">
        <v>4</v>
      </c>
      <c r="R5" s="87">
        <v>5</v>
      </c>
      <c r="S5" s="87">
        <v>5</v>
      </c>
      <c r="T5" s="87">
        <v>5</v>
      </c>
      <c r="U5" s="87">
        <v>6</v>
      </c>
      <c r="V5" s="87">
        <v>6</v>
      </c>
      <c r="W5" s="87">
        <v>6</v>
      </c>
      <c r="X5" s="87">
        <v>7</v>
      </c>
      <c r="Y5" s="87">
        <v>7</v>
      </c>
      <c r="Z5" s="87">
        <v>7</v>
      </c>
      <c r="AA5" s="87">
        <v>8</v>
      </c>
      <c r="AB5" s="87">
        <v>8</v>
      </c>
      <c r="AC5" s="87">
        <v>8</v>
      </c>
      <c r="AD5" s="87">
        <v>9</v>
      </c>
      <c r="AE5" s="87">
        <v>9</v>
      </c>
      <c r="AF5" s="87">
        <v>9</v>
      </c>
      <c r="AG5" s="87">
        <v>10</v>
      </c>
      <c r="AH5" s="87">
        <v>10</v>
      </c>
      <c r="AI5" s="87">
        <v>10</v>
      </c>
      <c r="AJ5" s="87">
        <v>11</v>
      </c>
      <c r="AK5" s="87">
        <v>11</v>
      </c>
      <c r="AL5" s="87">
        <v>11</v>
      </c>
      <c r="AM5" s="87">
        <v>12</v>
      </c>
      <c r="AN5" s="87">
        <v>12</v>
      </c>
      <c r="AO5" s="87">
        <v>12</v>
      </c>
      <c r="AP5" s="87">
        <v>13</v>
      </c>
      <c r="AQ5" s="87">
        <v>13</v>
      </c>
      <c r="AR5" s="87">
        <v>13</v>
      </c>
      <c r="AS5" s="87">
        <v>14</v>
      </c>
      <c r="AT5" s="87">
        <v>14</v>
      </c>
      <c r="AU5" s="87">
        <v>14</v>
      </c>
      <c r="AV5" s="87">
        <v>15</v>
      </c>
      <c r="AW5" s="87">
        <v>15</v>
      </c>
      <c r="AX5" s="87">
        <v>15</v>
      </c>
      <c r="AY5" s="87">
        <v>16</v>
      </c>
      <c r="AZ5" s="87">
        <v>16</v>
      </c>
      <c r="BA5" s="87">
        <v>16</v>
      </c>
      <c r="BB5" s="87">
        <v>17</v>
      </c>
      <c r="BC5" s="87">
        <v>17</v>
      </c>
      <c r="BD5" s="87">
        <v>17</v>
      </c>
      <c r="BE5" s="87">
        <v>18</v>
      </c>
      <c r="BF5" s="87">
        <v>18</v>
      </c>
      <c r="BG5" s="87">
        <v>18</v>
      </c>
      <c r="BH5" s="87">
        <v>19</v>
      </c>
      <c r="BI5" s="87">
        <v>19</v>
      </c>
      <c r="BJ5" s="87">
        <v>19</v>
      </c>
      <c r="BK5" s="87">
        <v>20</v>
      </c>
      <c r="BL5" s="87">
        <v>20</v>
      </c>
      <c r="BM5" s="87">
        <v>20</v>
      </c>
      <c r="BN5" s="87">
        <v>21</v>
      </c>
      <c r="BO5" s="87">
        <v>21</v>
      </c>
      <c r="BP5" s="87">
        <v>21</v>
      </c>
      <c r="BQ5" s="87">
        <v>22</v>
      </c>
      <c r="BR5" s="87">
        <v>22</v>
      </c>
      <c r="BS5" s="87">
        <v>22</v>
      </c>
      <c r="BT5" s="87">
        <v>23</v>
      </c>
      <c r="BU5" s="87">
        <v>23</v>
      </c>
      <c r="BV5" s="87">
        <v>23</v>
      </c>
      <c r="BW5" s="87">
        <v>24</v>
      </c>
      <c r="BX5" s="87">
        <v>24</v>
      </c>
    </row>
    <row r="6" spans="1:76" ht="14.4" customHeight="1" x14ac:dyDescent="0.3">
      <c r="A6" s="235" t="s">
        <v>84</v>
      </c>
      <c r="B6" s="236"/>
      <c r="C6" s="233" t="s">
        <v>4</v>
      </c>
      <c r="D6" s="99"/>
      <c r="E6" s="229" t="s">
        <v>26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9"/>
    </row>
    <row r="7" spans="1:76" ht="54.6" customHeight="1" x14ac:dyDescent="0.3">
      <c r="A7" s="86" t="s">
        <v>83</v>
      </c>
      <c r="B7" s="85" t="s">
        <v>85</v>
      </c>
      <c r="C7" s="234"/>
      <c r="D7" s="100" t="s">
        <v>110</v>
      </c>
      <c r="E7" s="230"/>
      <c r="F7" s="90">
        <v>1</v>
      </c>
      <c r="G7" s="90">
        <v>2</v>
      </c>
      <c r="H7" s="90">
        <v>3</v>
      </c>
      <c r="I7" s="90">
        <v>4</v>
      </c>
      <c r="J7" s="90">
        <v>5</v>
      </c>
      <c r="K7" s="90"/>
      <c r="L7" s="90">
        <v>6</v>
      </c>
      <c r="M7" s="90">
        <v>7</v>
      </c>
      <c r="N7" s="90">
        <v>8</v>
      </c>
      <c r="O7" s="90">
        <v>9</v>
      </c>
      <c r="P7" s="90">
        <v>10</v>
      </c>
      <c r="Q7" s="90">
        <v>11</v>
      </c>
      <c r="R7" s="90">
        <v>12</v>
      </c>
      <c r="S7" s="90">
        <v>13</v>
      </c>
      <c r="T7" s="90">
        <v>14</v>
      </c>
      <c r="U7" s="90">
        <v>15</v>
      </c>
      <c r="V7" s="90">
        <v>16</v>
      </c>
      <c r="W7" s="90">
        <v>17</v>
      </c>
      <c r="X7" s="90">
        <v>18</v>
      </c>
      <c r="Y7" s="90">
        <v>19</v>
      </c>
      <c r="Z7" s="90">
        <v>20</v>
      </c>
      <c r="AA7" s="90">
        <v>21</v>
      </c>
      <c r="AB7" s="90">
        <v>22</v>
      </c>
      <c r="AC7" s="90">
        <v>23</v>
      </c>
      <c r="AD7" s="90">
        <v>24</v>
      </c>
      <c r="AE7" s="90">
        <v>25</v>
      </c>
      <c r="AF7" s="90">
        <v>26</v>
      </c>
      <c r="AG7" s="90">
        <v>27</v>
      </c>
      <c r="AH7" s="90">
        <v>28</v>
      </c>
      <c r="AI7" s="90">
        <v>29</v>
      </c>
      <c r="AJ7" s="90">
        <v>30</v>
      </c>
      <c r="AK7" s="90">
        <v>31</v>
      </c>
      <c r="AL7" s="90">
        <v>32</v>
      </c>
      <c r="AM7" s="90">
        <v>33</v>
      </c>
      <c r="AN7" s="90">
        <v>34</v>
      </c>
      <c r="AO7" s="90">
        <v>35</v>
      </c>
      <c r="AP7" s="90">
        <v>36</v>
      </c>
      <c r="AQ7" s="90">
        <v>37</v>
      </c>
      <c r="AR7" s="90">
        <v>38</v>
      </c>
      <c r="AS7" s="90">
        <v>39</v>
      </c>
      <c r="AT7" s="90">
        <v>40</v>
      </c>
      <c r="AU7" s="90">
        <v>41</v>
      </c>
      <c r="AV7" s="90">
        <v>42</v>
      </c>
      <c r="AW7" s="90">
        <v>43</v>
      </c>
      <c r="AX7" s="90">
        <v>44</v>
      </c>
      <c r="AY7" s="90">
        <v>45</v>
      </c>
      <c r="AZ7" s="90">
        <v>46</v>
      </c>
      <c r="BA7" s="90">
        <v>47</v>
      </c>
      <c r="BB7" s="90">
        <v>48</v>
      </c>
      <c r="BC7" s="90">
        <v>49</v>
      </c>
      <c r="BD7" s="90">
        <v>50</v>
      </c>
      <c r="BE7" s="90">
        <v>51</v>
      </c>
      <c r="BF7" s="90">
        <v>52</v>
      </c>
      <c r="BG7" s="90">
        <v>53</v>
      </c>
      <c r="BH7" s="90">
        <v>54</v>
      </c>
      <c r="BI7" s="90">
        <v>55</v>
      </c>
      <c r="BJ7" s="90">
        <v>56</v>
      </c>
      <c r="BK7" s="90">
        <v>57</v>
      </c>
      <c r="BL7" s="90">
        <v>58</v>
      </c>
      <c r="BM7" s="90">
        <v>59</v>
      </c>
      <c r="BN7" s="90">
        <v>60</v>
      </c>
      <c r="BO7" s="90">
        <v>61</v>
      </c>
      <c r="BP7" s="90">
        <v>62</v>
      </c>
      <c r="BQ7" s="90">
        <v>63</v>
      </c>
      <c r="BR7" s="90">
        <v>64</v>
      </c>
      <c r="BS7" s="90">
        <v>65</v>
      </c>
      <c r="BT7" s="90">
        <v>66</v>
      </c>
      <c r="BU7" s="90">
        <v>67</v>
      </c>
      <c r="BV7" s="90">
        <v>68</v>
      </c>
      <c r="BW7" s="90">
        <v>69</v>
      </c>
      <c r="BX7" s="91">
        <v>70</v>
      </c>
    </row>
    <row r="8" spans="1:76" x14ac:dyDescent="0.3">
      <c r="A8" s="160">
        <f t="shared" ref="A8:A24" si="0">SUM(F8:BX8)</f>
        <v>12880000000.000006</v>
      </c>
      <c r="B8" s="93" t="b">
        <f t="shared" ref="B8:B24" si="1">A8=E8</f>
        <v>1</v>
      </c>
      <c r="C8" s="15" t="s">
        <v>102</v>
      </c>
      <c r="D8" s="103" t="s">
        <v>6</v>
      </c>
      <c r="E8" s="147">
        <f>'Исходные данные'!D7*ТЭП!D10</f>
        <v>12880000000</v>
      </c>
      <c r="F8" s="147">
        <f>$E$8/Флаги!$C$8*Флаги!F8</f>
        <v>0</v>
      </c>
      <c r="G8" s="147">
        <f>$E$8/Флаги!$C$8*Флаги!G8</f>
        <v>0</v>
      </c>
      <c r="H8" s="147">
        <f>$E$8/Флаги!$C$8*Флаги!H8</f>
        <v>0</v>
      </c>
      <c r="I8" s="147">
        <f>$E$8/Флаги!$C$8*Флаги!I8</f>
        <v>0</v>
      </c>
      <c r="J8" s="147">
        <f>$E$8/Флаги!$C$8*Флаги!J8</f>
        <v>0</v>
      </c>
      <c r="K8" s="147">
        <f>$E$8/Флаги!$C$8*Флаги!K8</f>
        <v>0</v>
      </c>
      <c r="L8" s="147">
        <f>$E$8/Флаги!$C$8*Флаги!L8</f>
        <v>198153846.15384614</v>
      </c>
      <c r="M8" s="147">
        <f>$E$8/Флаги!$C$8*Флаги!M8</f>
        <v>198153846.15384614</v>
      </c>
      <c r="N8" s="147">
        <f>$E$8/Флаги!$C$8*Флаги!N8</f>
        <v>198153846.15384614</v>
      </c>
      <c r="O8" s="147">
        <f>$E$8/Флаги!$C$8*Флаги!O8</f>
        <v>198153846.15384614</v>
      </c>
      <c r="P8" s="147">
        <f>$E$8/Флаги!$C$8*Флаги!P8</f>
        <v>198153846.15384614</v>
      </c>
      <c r="Q8" s="147">
        <f>$E$8/Флаги!$C$8*Флаги!Q8</f>
        <v>198153846.15384614</v>
      </c>
      <c r="R8" s="147">
        <f>$E$8/Флаги!$C$8*Флаги!R8</f>
        <v>198153846.15384614</v>
      </c>
      <c r="S8" s="147">
        <f>$E$8/Флаги!$C$8*Флаги!S8</f>
        <v>198153846.15384614</v>
      </c>
      <c r="T8" s="147">
        <f>$E$8/Флаги!$C$8*Флаги!T8</f>
        <v>198153846.15384614</v>
      </c>
      <c r="U8" s="147">
        <f>$E$8/Флаги!$C$8*Флаги!U8</f>
        <v>198153846.15384614</v>
      </c>
      <c r="V8" s="147">
        <f>$E$8/Флаги!$C$8*Флаги!V8</f>
        <v>198153846.15384614</v>
      </c>
      <c r="W8" s="147">
        <f>$E$8/Флаги!$C$8*Флаги!W8</f>
        <v>198153846.15384614</v>
      </c>
      <c r="X8" s="147">
        <f>$E$8/Флаги!$C$8*Флаги!X8</f>
        <v>198153846.15384614</v>
      </c>
      <c r="Y8" s="147">
        <f>$E$8/Флаги!$C$8*Флаги!Y8</f>
        <v>198153846.15384614</v>
      </c>
      <c r="Z8" s="147">
        <f>$E$8/Флаги!$C$8*Флаги!Z8</f>
        <v>198153846.15384614</v>
      </c>
      <c r="AA8" s="147">
        <f>$E$8/Флаги!$C$8*Флаги!AA8</f>
        <v>198153846.15384614</v>
      </c>
      <c r="AB8" s="147">
        <f>$E$8/Флаги!$C$8*Флаги!AB8</f>
        <v>198153846.15384614</v>
      </c>
      <c r="AC8" s="147">
        <f>$E$8/Флаги!$C$8*Флаги!AC8</f>
        <v>198153846.15384614</v>
      </c>
      <c r="AD8" s="147">
        <f>$E$8/Флаги!$C$8*Флаги!AD8</f>
        <v>198153846.15384614</v>
      </c>
      <c r="AE8" s="147">
        <f>$E$8/Флаги!$C$8*Флаги!AE8</f>
        <v>198153846.15384614</v>
      </c>
      <c r="AF8" s="147">
        <f>$E$8/Флаги!$C$8*Флаги!AF8</f>
        <v>198153846.15384614</v>
      </c>
      <c r="AG8" s="147">
        <f>$E$8/Флаги!$C$8*Флаги!AG8</f>
        <v>198153846.15384614</v>
      </c>
      <c r="AH8" s="147">
        <f>$E$8/Флаги!$C$8*Флаги!AH8</f>
        <v>198153846.15384614</v>
      </c>
      <c r="AI8" s="147">
        <f>$E$8/Флаги!$C$8*Флаги!AI8</f>
        <v>198153846.15384614</v>
      </c>
      <c r="AJ8" s="147">
        <f>$E$8/Флаги!$C$8*Флаги!AJ8</f>
        <v>198153846.15384614</v>
      </c>
      <c r="AK8" s="147">
        <f>$E$8/Флаги!$C$8*Флаги!AK8</f>
        <v>198153846.15384614</v>
      </c>
      <c r="AL8" s="147">
        <f>$E$8/Флаги!$C$8*Флаги!AL8</f>
        <v>198153846.15384614</v>
      </c>
      <c r="AM8" s="147">
        <f>$E$8/Флаги!$C$8*Флаги!AM8</f>
        <v>198153846.15384614</v>
      </c>
      <c r="AN8" s="147">
        <f>$E$8/Флаги!$C$8*Флаги!AN8</f>
        <v>198153846.15384614</v>
      </c>
      <c r="AO8" s="147">
        <f>$E$8/Флаги!$C$8*Флаги!AO8</f>
        <v>198153846.15384614</v>
      </c>
      <c r="AP8" s="147">
        <f>$E$8/Флаги!$C$8*Флаги!AP8</f>
        <v>198153846.15384614</v>
      </c>
      <c r="AQ8" s="147">
        <f>$E$8/Флаги!$C$8*Флаги!AQ8</f>
        <v>198153846.15384614</v>
      </c>
      <c r="AR8" s="147">
        <f>$E$8/Флаги!$C$8*Флаги!AR8</f>
        <v>198153846.15384614</v>
      </c>
      <c r="AS8" s="147">
        <f>$E$8/Флаги!$C$8*Флаги!AS8</f>
        <v>198153846.15384614</v>
      </c>
      <c r="AT8" s="147">
        <f>$E$8/Флаги!$C$8*Флаги!AT8</f>
        <v>198153846.15384614</v>
      </c>
      <c r="AU8" s="147">
        <f>$E$8/Флаги!$C$8*Флаги!AU8</f>
        <v>198153846.15384614</v>
      </c>
      <c r="AV8" s="147">
        <f>$E$8/Флаги!$C$8*Флаги!AV8</f>
        <v>198153846.15384614</v>
      </c>
      <c r="AW8" s="147">
        <f>$E$8/Флаги!$C$8*Флаги!AW8</f>
        <v>198153846.15384614</v>
      </c>
      <c r="AX8" s="147">
        <f>$E$8/Флаги!$C$8*Флаги!AX8</f>
        <v>198153846.15384614</v>
      </c>
      <c r="AY8" s="147">
        <f>$E$8/Флаги!$C$8*Флаги!AY8</f>
        <v>198153846.15384614</v>
      </c>
      <c r="AZ8" s="147">
        <f>$E$8/Флаги!$C$8*Флаги!AZ8</f>
        <v>198153846.15384614</v>
      </c>
      <c r="BA8" s="147">
        <f>$E$8/Флаги!$C$8*Флаги!BA8</f>
        <v>198153846.15384614</v>
      </c>
      <c r="BB8" s="147">
        <f>$E$8/Флаги!$C$8*Флаги!BB8</f>
        <v>198153846.15384614</v>
      </c>
      <c r="BC8" s="147">
        <f>$E$8/Флаги!$C$8*Флаги!BC8</f>
        <v>198153846.15384614</v>
      </c>
      <c r="BD8" s="147">
        <f>$E$8/Флаги!$C$8*Флаги!BD8</f>
        <v>198153846.15384614</v>
      </c>
      <c r="BE8" s="147">
        <f>$E$8/Флаги!$C$8*Флаги!BE8</f>
        <v>198153846.15384614</v>
      </c>
      <c r="BF8" s="147">
        <f>$E$8/Флаги!$C$8*Флаги!BF8</f>
        <v>198153846.15384614</v>
      </c>
      <c r="BG8" s="147">
        <f>$E$8/Флаги!$C$8*Флаги!BG8</f>
        <v>198153846.15384614</v>
      </c>
      <c r="BH8" s="147">
        <f>$E$8/Флаги!$C$8*Флаги!BH8</f>
        <v>198153846.15384614</v>
      </c>
      <c r="BI8" s="147">
        <f>$E$8/Флаги!$C$8*Флаги!BI8</f>
        <v>198153846.15384614</v>
      </c>
      <c r="BJ8" s="147">
        <f>$E$8/Флаги!$C$8*Флаги!BJ8</f>
        <v>198153846.15384614</v>
      </c>
      <c r="BK8" s="147">
        <f>$E$8/Флаги!$C$8*Флаги!BK8</f>
        <v>198153846.15384614</v>
      </c>
      <c r="BL8" s="147">
        <f>$E$8/Флаги!$C$8*Флаги!BL8</f>
        <v>198153846.15384614</v>
      </c>
      <c r="BM8" s="147">
        <f>$E$8/Флаги!$C$8*Флаги!BM8</f>
        <v>198153846.15384614</v>
      </c>
      <c r="BN8" s="147">
        <f>$E$8/Флаги!$C$8*Флаги!BN8</f>
        <v>198153846.15384614</v>
      </c>
      <c r="BO8" s="147">
        <f>$E$8/Флаги!$C$8*Флаги!BO8</f>
        <v>198153846.15384614</v>
      </c>
      <c r="BP8" s="147">
        <f>$E$8/Флаги!$C$8*Флаги!BP8</f>
        <v>198153846.15384614</v>
      </c>
      <c r="BQ8" s="147">
        <f>$E$8/Флаги!$C$8*Флаги!BQ8</f>
        <v>198153846.15384614</v>
      </c>
      <c r="BR8" s="147">
        <f>$E$8/Флаги!$C$8*Флаги!BR8</f>
        <v>198153846.15384614</v>
      </c>
      <c r="BS8" s="147">
        <f>$E$8/Флаги!$C$8*Флаги!BS8</f>
        <v>198153846.15384614</v>
      </c>
      <c r="BT8" s="147">
        <f>$E$8/Флаги!$C$8*Флаги!BT8</f>
        <v>198153846.15384614</v>
      </c>
      <c r="BU8" s="147">
        <f>$E$8/Флаги!$C$8*Флаги!BU8</f>
        <v>198153846.15384614</v>
      </c>
      <c r="BV8" s="147">
        <f>$E$8/Флаги!$C$8*Флаги!BV8</f>
        <v>198153846.15384614</v>
      </c>
      <c r="BW8" s="147">
        <f>$E$8/Флаги!$C$8*Флаги!BW8</f>
        <v>198153846.15384614</v>
      </c>
      <c r="BX8" s="154">
        <f>$E$8/Флаги!$C$8*Флаги!BX8</f>
        <v>198153846.15384614</v>
      </c>
    </row>
    <row r="9" spans="1:76" x14ac:dyDescent="0.3">
      <c r="A9" s="160">
        <f t="shared" si="0"/>
        <v>9617122273.3037586</v>
      </c>
      <c r="B9" s="93" t="b">
        <f t="shared" si="1"/>
        <v>1</v>
      </c>
      <c r="C9" s="15" t="s">
        <v>103</v>
      </c>
      <c r="D9" s="103" t="s">
        <v>6</v>
      </c>
      <c r="E9" s="148">
        <f>E10+E14+E15+E16+E18+E21+E22+E23+E11+E17+E19+E20</f>
        <v>9617122273.3037605</v>
      </c>
      <c r="F9" s="148">
        <f t="shared" ref="F9:BQ9" si="2">F10+F14+F15+F16+F18+F21+F22+F23+F11+F17+F19+F20</f>
        <v>42707602.339181289</v>
      </c>
      <c r="G9" s="148">
        <f t="shared" si="2"/>
        <v>42707602.339181289</v>
      </c>
      <c r="H9" s="148">
        <f t="shared" si="2"/>
        <v>42707602.339181289</v>
      </c>
      <c r="I9" s="148">
        <f t="shared" si="2"/>
        <v>79374269.005847961</v>
      </c>
      <c r="J9" s="148">
        <f t="shared" si="2"/>
        <v>79374269.005847961</v>
      </c>
      <c r="K9" s="148">
        <f t="shared" si="2"/>
        <v>79374269.005847961</v>
      </c>
      <c r="L9" s="148">
        <f t="shared" si="2"/>
        <v>248190464.10256419</v>
      </c>
      <c r="M9" s="148">
        <f t="shared" si="2"/>
        <v>167361484.34547913</v>
      </c>
      <c r="N9" s="148">
        <f t="shared" si="2"/>
        <v>167361484.34547913</v>
      </c>
      <c r="O9" s="148">
        <f t="shared" si="2"/>
        <v>173326844.18353581</v>
      </c>
      <c r="P9" s="148">
        <f t="shared" si="2"/>
        <v>167361484.34547913</v>
      </c>
      <c r="Q9" s="148">
        <f t="shared" si="2"/>
        <v>167361484.34547913</v>
      </c>
      <c r="R9" s="148">
        <f t="shared" si="2"/>
        <v>148318870.68825912</v>
      </c>
      <c r="S9" s="148">
        <f t="shared" si="2"/>
        <v>136388151.01214576</v>
      </c>
      <c r="T9" s="148">
        <f t="shared" si="2"/>
        <v>136388151.01214576</v>
      </c>
      <c r="U9" s="148">
        <f t="shared" si="2"/>
        <v>148982210.6477733</v>
      </c>
      <c r="V9" s="148">
        <f t="shared" si="2"/>
        <v>136388151.01214576</v>
      </c>
      <c r="W9" s="148">
        <f t="shared" si="2"/>
        <v>136388151.01214576</v>
      </c>
      <c r="X9" s="148">
        <f t="shared" si="2"/>
        <v>147214870.68825912</v>
      </c>
      <c r="Y9" s="148">
        <f t="shared" si="2"/>
        <v>132017893.45335516</v>
      </c>
      <c r="Z9" s="148">
        <f t="shared" si="2"/>
        <v>132017893.45335516</v>
      </c>
      <c r="AA9" s="148">
        <f t="shared" si="2"/>
        <v>145223369.19631323</v>
      </c>
      <c r="AB9" s="148">
        <f t="shared" si="2"/>
        <v>132017893.45335516</v>
      </c>
      <c r="AC9" s="148">
        <f t="shared" si="2"/>
        <v>132017893.45335516</v>
      </c>
      <c r="AD9" s="148">
        <f t="shared" si="2"/>
        <v>147576163.33706608</v>
      </c>
      <c r="AE9" s="148">
        <f t="shared" si="2"/>
        <v>132017893.45335516</v>
      </c>
      <c r="AF9" s="148">
        <f t="shared" si="2"/>
        <v>132017893.45335516</v>
      </c>
      <c r="AG9" s="148">
        <f t="shared" si="2"/>
        <v>149928957.47781897</v>
      </c>
      <c r="AH9" s="148">
        <f t="shared" si="2"/>
        <v>132017893.45335516</v>
      </c>
      <c r="AI9" s="148">
        <f t="shared" si="2"/>
        <v>132017893.45335516</v>
      </c>
      <c r="AJ9" s="148">
        <f t="shared" si="2"/>
        <v>152281751.61857182</v>
      </c>
      <c r="AK9" s="148">
        <f t="shared" si="2"/>
        <v>132017893.45335516</v>
      </c>
      <c r="AL9" s="148">
        <f t="shared" si="2"/>
        <v>132017893.45335516</v>
      </c>
      <c r="AM9" s="148">
        <f t="shared" si="2"/>
        <v>143326219.60633993</v>
      </c>
      <c r="AN9" s="148">
        <f t="shared" si="2"/>
        <v>132017893.45335516</v>
      </c>
      <c r="AO9" s="148">
        <f t="shared" si="2"/>
        <v>132017893.45335516</v>
      </c>
      <c r="AP9" s="148">
        <f t="shared" si="2"/>
        <v>144502616.67671636</v>
      </c>
      <c r="AQ9" s="148">
        <f t="shared" si="2"/>
        <v>132017893.45335516</v>
      </c>
      <c r="AR9" s="148">
        <f t="shared" si="2"/>
        <v>132017893.45335516</v>
      </c>
      <c r="AS9" s="148">
        <f t="shared" si="2"/>
        <v>145679013.74709278</v>
      </c>
      <c r="AT9" s="148">
        <f t="shared" si="2"/>
        <v>132017893.45335516</v>
      </c>
      <c r="AU9" s="148">
        <f t="shared" si="2"/>
        <v>132017893.45335516</v>
      </c>
      <c r="AV9" s="148">
        <f t="shared" si="2"/>
        <v>146855410.81746921</v>
      </c>
      <c r="AW9" s="148">
        <f t="shared" si="2"/>
        <v>132017893.45335516</v>
      </c>
      <c r="AX9" s="148">
        <f t="shared" si="2"/>
        <v>132017893.45335516</v>
      </c>
      <c r="AY9" s="148">
        <f t="shared" si="2"/>
        <v>148031807.88784567</v>
      </c>
      <c r="AZ9" s="148">
        <f t="shared" si="2"/>
        <v>132017893.45335516</v>
      </c>
      <c r="BA9" s="148">
        <f t="shared" si="2"/>
        <v>132017893.45335516</v>
      </c>
      <c r="BB9" s="148">
        <f t="shared" si="2"/>
        <v>149208204.95822209</v>
      </c>
      <c r="BC9" s="148">
        <f t="shared" si="2"/>
        <v>132017893.45335516</v>
      </c>
      <c r="BD9" s="148">
        <f t="shared" si="2"/>
        <v>132017893.45335516</v>
      </c>
      <c r="BE9" s="148">
        <f t="shared" si="2"/>
        <v>150384602.02859852</v>
      </c>
      <c r="BF9" s="148">
        <f t="shared" si="2"/>
        <v>132017893.45335516</v>
      </c>
      <c r="BG9" s="148">
        <f t="shared" si="2"/>
        <v>132017893.45335516</v>
      </c>
      <c r="BH9" s="148">
        <f t="shared" si="2"/>
        <v>151560999.09897497</v>
      </c>
      <c r="BI9" s="148">
        <f t="shared" si="2"/>
        <v>132017893.45335516</v>
      </c>
      <c r="BJ9" s="148">
        <f t="shared" si="2"/>
        <v>132017893.45335516</v>
      </c>
      <c r="BK9" s="148">
        <f t="shared" si="2"/>
        <v>152737396.16935137</v>
      </c>
      <c r="BL9" s="148">
        <f t="shared" si="2"/>
        <v>132017893.45335516</v>
      </c>
      <c r="BM9" s="148">
        <f t="shared" si="2"/>
        <v>132017893.45335516</v>
      </c>
      <c r="BN9" s="148">
        <f t="shared" si="2"/>
        <v>153913793.23972782</v>
      </c>
      <c r="BO9" s="148">
        <f t="shared" si="2"/>
        <v>132017893.45335516</v>
      </c>
      <c r="BP9" s="148">
        <f t="shared" si="2"/>
        <v>132017893.45335516</v>
      </c>
      <c r="BQ9" s="148">
        <f t="shared" si="2"/>
        <v>155090190.31010425</v>
      </c>
      <c r="BR9" s="148">
        <f t="shared" ref="BR9:BX9" si="3">BR10+BR14+BR15+BR16+BR18+BR21+BR22+BR23+BR11+BR17+BR19+BR20</f>
        <v>132017893.45335516</v>
      </c>
      <c r="BS9" s="148">
        <f t="shared" si="3"/>
        <v>132017893.45335516</v>
      </c>
      <c r="BT9" s="148">
        <f t="shared" si="3"/>
        <v>528587160.38779438</v>
      </c>
      <c r="BU9" s="148">
        <f t="shared" si="3"/>
        <v>33476949.636594314</v>
      </c>
      <c r="BV9" s="148">
        <f t="shared" si="3"/>
        <v>38463069.052607328</v>
      </c>
      <c r="BW9" s="148">
        <f t="shared" si="3"/>
        <v>38463069.052607328</v>
      </c>
      <c r="BX9" s="155">
        <f t="shared" si="3"/>
        <v>69981522.720599264</v>
      </c>
    </row>
    <row r="10" spans="1:76" x14ac:dyDescent="0.3">
      <c r="A10" s="160">
        <f t="shared" si="0"/>
        <v>0</v>
      </c>
      <c r="B10" s="93" t="b">
        <f t="shared" si="1"/>
        <v>1</v>
      </c>
      <c r="C10" s="15" t="s">
        <v>9</v>
      </c>
      <c r="D10" s="103" t="s">
        <v>6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4"/>
    </row>
    <row r="11" spans="1:76" x14ac:dyDescent="0.3">
      <c r="A11" s="160">
        <f t="shared" si="0"/>
        <v>662400000.0000006</v>
      </c>
      <c r="B11" s="93" t="b">
        <f t="shared" si="1"/>
        <v>0</v>
      </c>
      <c r="C11" s="15" t="s">
        <v>10</v>
      </c>
      <c r="D11" s="103" t="s">
        <v>6</v>
      </c>
      <c r="E11" s="16">
        <f t="shared" ref="E11:AJ11" si="4">E12+E13</f>
        <v>662400000</v>
      </c>
      <c r="F11" s="16">
        <f t="shared" si="4"/>
        <v>7263157.8947368423</v>
      </c>
      <c r="G11" s="16">
        <f t="shared" si="4"/>
        <v>7263157.8947368423</v>
      </c>
      <c r="H11" s="16">
        <f t="shared" si="4"/>
        <v>7263157.8947368423</v>
      </c>
      <c r="I11" s="16">
        <f t="shared" si="4"/>
        <v>7263157.8947368423</v>
      </c>
      <c r="J11" s="16">
        <f t="shared" si="4"/>
        <v>7263157.8947368423</v>
      </c>
      <c r="K11" s="16">
        <f t="shared" si="4"/>
        <v>7263157.8947368423</v>
      </c>
      <c r="L11" s="16">
        <f t="shared" si="4"/>
        <v>13207773.279352225</v>
      </c>
      <c r="M11" s="16">
        <f t="shared" si="4"/>
        <v>13207773.279352225</v>
      </c>
      <c r="N11" s="16">
        <f t="shared" si="4"/>
        <v>13207773.279352225</v>
      </c>
      <c r="O11" s="16">
        <f t="shared" si="4"/>
        <v>13207773.279352225</v>
      </c>
      <c r="P11" s="16">
        <f t="shared" si="4"/>
        <v>13207773.279352225</v>
      </c>
      <c r="Q11" s="16">
        <f t="shared" si="4"/>
        <v>13207773.279352225</v>
      </c>
      <c r="R11" s="16">
        <f t="shared" si="4"/>
        <v>13207773.279352225</v>
      </c>
      <c r="S11" s="16">
        <f t="shared" si="4"/>
        <v>13207773.279352225</v>
      </c>
      <c r="T11" s="16">
        <f t="shared" si="4"/>
        <v>13207773.279352225</v>
      </c>
      <c r="U11" s="16">
        <f t="shared" si="4"/>
        <v>13207773.279352225</v>
      </c>
      <c r="V11" s="16">
        <f t="shared" si="4"/>
        <v>13207773.279352225</v>
      </c>
      <c r="W11" s="16">
        <f t="shared" si="4"/>
        <v>13207773.279352225</v>
      </c>
      <c r="X11" s="16">
        <f t="shared" si="4"/>
        <v>13207773.279352225</v>
      </c>
      <c r="Y11" s="16">
        <f t="shared" si="4"/>
        <v>8880785.5973813422</v>
      </c>
      <c r="Z11" s="16">
        <f t="shared" si="4"/>
        <v>8880785.5973813422</v>
      </c>
      <c r="AA11" s="16">
        <f t="shared" si="4"/>
        <v>8880785.5973813422</v>
      </c>
      <c r="AB11" s="16">
        <f t="shared" si="4"/>
        <v>8880785.5973813422</v>
      </c>
      <c r="AC11" s="16">
        <f t="shared" si="4"/>
        <v>8880785.5973813422</v>
      </c>
      <c r="AD11" s="16">
        <f t="shared" si="4"/>
        <v>8880785.5973813422</v>
      </c>
      <c r="AE11" s="16">
        <f t="shared" si="4"/>
        <v>8880785.5973813422</v>
      </c>
      <c r="AF11" s="16">
        <f t="shared" si="4"/>
        <v>8880785.5973813422</v>
      </c>
      <c r="AG11" s="16">
        <f t="shared" si="4"/>
        <v>8880785.5973813422</v>
      </c>
      <c r="AH11" s="16">
        <f t="shared" si="4"/>
        <v>8880785.5973813422</v>
      </c>
      <c r="AI11" s="16">
        <f t="shared" si="4"/>
        <v>8880785.5973813422</v>
      </c>
      <c r="AJ11" s="16">
        <f t="shared" si="4"/>
        <v>8880785.5973813422</v>
      </c>
      <c r="AK11" s="16">
        <f t="shared" ref="AK11:BP11" si="5">AK12+AK13</f>
        <v>8880785.5973813422</v>
      </c>
      <c r="AL11" s="16">
        <f t="shared" si="5"/>
        <v>8880785.5973813422</v>
      </c>
      <c r="AM11" s="16">
        <f t="shared" si="5"/>
        <v>8880785.5973813422</v>
      </c>
      <c r="AN11" s="16">
        <f t="shared" si="5"/>
        <v>8880785.5973813422</v>
      </c>
      <c r="AO11" s="16">
        <f t="shared" si="5"/>
        <v>8880785.5973813422</v>
      </c>
      <c r="AP11" s="16">
        <f t="shared" si="5"/>
        <v>8880785.5973813422</v>
      </c>
      <c r="AQ11" s="16">
        <f t="shared" si="5"/>
        <v>8880785.5973813422</v>
      </c>
      <c r="AR11" s="16">
        <f t="shared" si="5"/>
        <v>8880785.5973813422</v>
      </c>
      <c r="AS11" s="16">
        <f t="shared" si="5"/>
        <v>8880785.5973813422</v>
      </c>
      <c r="AT11" s="16">
        <f t="shared" si="5"/>
        <v>8880785.5973813422</v>
      </c>
      <c r="AU11" s="16">
        <f t="shared" si="5"/>
        <v>8880785.5973813422</v>
      </c>
      <c r="AV11" s="16">
        <f t="shared" si="5"/>
        <v>8880785.5973813422</v>
      </c>
      <c r="AW11" s="16">
        <f t="shared" si="5"/>
        <v>8880785.5973813422</v>
      </c>
      <c r="AX11" s="16">
        <f t="shared" si="5"/>
        <v>8880785.5973813422</v>
      </c>
      <c r="AY11" s="16">
        <f t="shared" si="5"/>
        <v>8880785.5973813422</v>
      </c>
      <c r="AZ11" s="16">
        <f t="shared" si="5"/>
        <v>8880785.5973813422</v>
      </c>
      <c r="BA11" s="16">
        <f t="shared" si="5"/>
        <v>8880785.5973813422</v>
      </c>
      <c r="BB11" s="16">
        <f t="shared" si="5"/>
        <v>8880785.5973813422</v>
      </c>
      <c r="BC11" s="16">
        <f t="shared" si="5"/>
        <v>8880785.5973813422</v>
      </c>
      <c r="BD11" s="16">
        <f t="shared" si="5"/>
        <v>8880785.5973813422</v>
      </c>
      <c r="BE11" s="16">
        <f t="shared" si="5"/>
        <v>8880785.5973813422</v>
      </c>
      <c r="BF11" s="16">
        <f t="shared" si="5"/>
        <v>8880785.5973813422</v>
      </c>
      <c r="BG11" s="16">
        <f t="shared" si="5"/>
        <v>8880785.5973813422</v>
      </c>
      <c r="BH11" s="16">
        <f t="shared" si="5"/>
        <v>8880785.5973813422</v>
      </c>
      <c r="BI11" s="16">
        <f t="shared" si="5"/>
        <v>8880785.5973813422</v>
      </c>
      <c r="BJ11" s="16">
        <f t="shared" si="5"/>
        <v>8880785.5973813422</v>
      </c>
      <c r="BK11" s="16">
        <f t="shared" si="5"/>
        <v>8880785.5973813422</v>
      </c>
      <c r="BL11" s="16">
        <f t="shared" si="5"/>
        <v>8880785.5973813422</v>
      </c>
      <c r="BM11" s="16">
        <f t="shared" si="5"/>
        <v>8880785.5973813422</v>
      </c>
      <c r="BN11" s="16">
        <f t="shared" si="5"/>
        <v>8880785.5973813422</v>
      </c>
      <c r="BO11" s="16">
        <f t="shared" si="5"/>
        <v>8880785.5973813422</v>
      </c>
      <c r="BP11" s="16">
        <f t="shared" si="5"/>
        <v>8880785.5973813422</v>
      </c>
      <c r="BQ11" s="16">
        <f t="shared" ref="BQ11:BX11" si="6">BQ12+BQ13</f>
        <v>8880785.5973813422</v>
      </c>
      <c r="BR11" s="16">
        <f t="shared" si="6"/>
        <v>8880785.5973813422</v>
      </c>
      <c r="BS11" s="16">
        <f t="shared" si="6"/>
        <v>8880785.5973813422</v>
      </c>
      <c r="BT11" s="16">
        <f t="shared" si="6"/>
        <v>5944615.384615384</v>
      </c>
      <c r="BU11" s="16">
        <f t="shared" si="6"/>
        <v>5944615.384615384</v>
      </c>
      <c r="BV11" s="16">
        <f t="shared" si="6"/>
        <v>5944615.384615384</v>
      </c>
      <c r="BW11" s="16">
        <f t="shared" si="6"/>
        <v>5944615.384615384</v>
      </c>
      <c r="BX11" s="14">
        <f t="shared" si="6"/>
        <v>5944615.384615384</v>
      </c>
    </row>
    <row r="12" spans="1:76" hidden="1" outlineLevel="1" x14ac:dyDescent="0.3">
      <c r="A12" s="160">
        <f t="shared" si="0"/>
        <v>386399999.99999976</v>
      </c>
      <c r="B12" s="93" t="b">
        <f t="shared" si="1"/>
        <v>1</v>
      </c>
      <c r="C12" s="17" t="s">
        <v>11</v>
      </c>
      <c r="D12" s="103" t="s">
        <v>6</v>
      </c>
      <c r="E12" s="151">
        <f>'Исходные данные'!D10*E8</f>
        <v>386400000</v>
      </c>
      <c r="F12" s="151">
        <f>F8*'Исходные данные'!$D$10</f>
        <v>0</v>
      </c>
      <c r="G12" s="151">
        <f>G8*'Исходные данные'!$D$10</f>
        <v>0</v>
      </c>
      <c r="H12" s="151">
        <f>H8*'Исходные данные'!$D$10</f>
        <v>0</v>
      </c>
      <c r="I12" s="151">
        <f>I8*'Исходные данные'!$D$10</f>
        <v>0</v>
      </c>
      <c r="J12" s="151">
        <f>J8*'Исходные данные'!$D$10</f>
        <v>0</v>
      </c>
      <c r="K12" s="151">
        <f>K8*'Исходные данные'!$D$10</f>
        <v>0</v>
      </c>
      <c r="L12" s="151">
        <f>L8*'Исходные данные'!$D$10</f>
        <v>5944615.384615384</v>
      </c>
      <c r="M12" s="151">
        <f>M8*'Исходные данные'!$D$10</f>
        <v>5944615.384615384</v>
      </c>
      <c r="N12" s="151">
        <f>N8*'Исходные данные'!$D$10</f>
        <v>5944615.384615384</v>
      </c>
      <c r="O12" s="151">
        <f>O8*'Исходные данные'!$D$10</f>
        <v>5944615.384615384</v>
      </c>
      <c r="P12" s="151">
        <f>P8*'Исходные данные'!$D$10</f>
        <v>5944615.384615384</v>
      </c>
      <c r="Q12" s="151">
        <f>Q8*'Исходные данные'!$D$10</f>
        <v>5944615.384615384</v>
      </c>
      <c r="R12" s="151">
        <f>R8*'Исходные данные'!$D$10</f>
        <v>5944615.384615384</v>
      </c>
      <c r="S12" s="151">
        <f>S8*'Исходные данные'!$D$10</f>
        <v>5944615.384615384</v>
      </c>
      <c r="T12" s="151">
        <f>T8*'Исходные данные'!$D$10</f>
        <v>5944615.384615384</v>
      </c>
      <c r="U12" s="151">
        <f>U8*'Исходные данные'!$D$10</f>
        <v>5944615.384615384</v>
      </c>
      <c r="V12" s="151">
        <f>V8*'Исходные данные'!$D$10</f>
        <v>5944615.384615384</v>
      </c>
      <c r="W12" s="151">
        <f>W8*'Исходные данные'!$D$10</f>
        <v>5944615.384615384</v>
      </c>
      <c r="X12" s="151">
        <f>X8*'Исходные данные'!$D$10</f>
        <v>5944615.384615384</v>
      </c>
      <c r="Y12" s="151">
        <f>Y8*'Исходные данные'!$D$10</f>
        <v>5944615.384615384</v>
      </c>
      <c r="Z12" s="151">
        <f>Z8*'Исходные данные'!$D$10</f>
        <v>5944615.384615384</v>
      </c>
      <c r="AA12" s="151">
        <f>AA8*'Исходные данные'!$D$10</f>
        <v>5944615.384615384</v>
      </c>
      <c r="AB12" s="151">
        <f>AB8*'Исходные данные'!$D$10</f>
        <v>5944615.384615384</v>
      </c>
      <c r="AC12" s="151">
        <f>AC8*'Исходные данные'!$D$10</f>
        <v>5944615.384615384</v>
      </c>
      <c r="AD12" s="151">
        <f>AD8*'Исходные данные'!$D$10</f>
        <v>5944615.384615384</v>
      </c>
      <c r="AE12" s="151">
        <f>AE8*'Исходные данные'!$D$10</f>
        <v>5944615.384615384</v>
      </c>
      <c r="AF12" s="151">
        <f>AF8*'Исходные данные'!$D$10</f>
        <v>5944615.384615384</v>
      </c>
      <c r="AG12" s="151">
        <f>AG8*'Исходные данные'!$D$10</f>
        <v>5944615.384615384</v>
      </c>
      <c r="AH12" s="151">
        <f>AH8*'Исходные данные'!$D$10</f>
        <v>5944615.384615384</v>
      </c>
      <c r="AI12" s="151">
        <f>AI8*'Исходные данные'!$D$10</f>
        <v>5944615.384615384</v>
      </c>
      <c r="AJ12" s="151">
        <f>AJ8*'Исходные данные'!$D$10</f>
        <v>5944615.384615384</v>
      </c>
      <c r="AK12" s="151">
        <f>AK8*'Исходные данные'!$D$10</f>
        <v>5944615.384615384</v>
      </c>
      <c r="AL12" s="151">
        <f>AL8*'Исходные данные'!$D$10</f>
        <v>5944615.384615384</v>
      </c>
      <c r="AM12" s="151">
        <f>AM8*'Исходные данные'!$D$10</f>
        <v>5944615.384615384</v>
      </c>
      <c r="AN12" s="151">
        <f>AN8*'Исходные данные'!$D$10</f>
        <v>5944615.384615384</v>
      </c>
      <c r="AO12" s="151">
        <f>AO8*'Исходные данные'!$D$10</f>
        <v>5944615.384615384</v>
      </c>
      <c r="AP12" s="151">
        <f>AP8*'Исходные данные'!$D$10</f>
        <v>5944615.384615384</v>
      </c>
      <c r="AQ12" s="151">
        <f>AQ8*'Исходные данные'!$D$10</f>
        <v>5944615.384615384</v>
      </c>
      <c r="AR12" s="151">
        <f>AR8*'Исходные данные'!$D$10</f>
        <v>5944615.384615384</v>
      </c>
      <c r="AS12" s="151">
        <f>AS8*'Исходные данные'!$D$10</f>
        <v>5944615.384615384</v>
      </c>
      <c r="AT12" s="151">
        <f>AT8*'Исходные данные'!$D$10</f>
        <v>5944615.384615384</v>
      </c>
      <c r="AU12" s="151">
        <f>AU8*'Исходные данные'!$D$10</f>
        <v>5944615.384615384</v>
      </c>
      <c r="AV12" s="151">
        <f>AV8*'Исходные данные'!$D$10</f>
        <v>5944615.384615384</v>
      </c>
      <c r="AW12" s="151">
        <f>AW8*'Исходные данные'!$D$10</f>
        <v>5944615.384615384</v>
      </c>
      <c r="AX12" s="151">
        <f>AX8*'Исходные данные'!$D$10</f>
        <v>5944615.384615384</v>
      </c>
      <c r="AY12" s="151">
        <f>AY8*'Исходные данные'!$D$10</f>
        <v>5944615.384615384</v>
      </c>
      <c r="AZ12" s="151">
        <f>AZ8*'Исходные данные'!$D$10</f>
        <v>5944615.384615384</v>
      </c>
      <c r="BA12" s="151">
        <f>BA8*'Исходные данные'!$D$10</f>
        <v>5944615.384615384</v>
      </c>
      <c r="BB12" s="151">
        <f>BB8*'Исходные данные'!$D$10</f>
        <v>5944615.384615384</v>
      </c>
      <c r="BC12" s="151">
        <f>BC8*'Исходные данные'!$D$10</f>
        <v>5944615.384615384</v>
      </c>
      <c r="BD12" s="151">
        <f>BD8*'Исходные данные'!$D$10</f>
        <v>5944615.384615384</v>
      </c>
      <c r="BE12" s="151">
        <f>BE8*'Исходные данные'!$D$10</f>
        <v>5944615.384615384</v>
      </c>
      <c r="BF12" s="151">
        <f>BF8*'Исходные данные'!$D$10</f>
        <v>5944615.384615384</v>
      </c>
      <c r="BG12" s="151">
        <f>BG8*'Исходные данные'!$D$10</f>
        <v>5944615.384615384</v>
      </c>
      <c r="BH12" s="151">
        <f>BH8*'Исходные данные'!$D$10</f>
        <v>5944615.384615384</v>
      </c>
      <c r="BI12" s="151">
        <f>BI8*'Исходные данные'!$D$10</f>
        <v>5944615.384615384</v>
      </c>
      <c r="BJ12" s="151">
        <f>BJ8*'Исходные данные'!$D$10</f>
        <v>5944615.384615384</v>
      </c>
      <c r="BK12" s="151">
        <f>BK8*'Исходные данные'!$D$10</f>
        <v>5944615.384615384</v>
      </c>
      <c r="BL12" s="151">
        <f>BL8*'Исходные данные'!$D$10</f>
        <v>5944615.384615384</v>
      </c>
      <c r="BM12" s="151">
        <f>BM8*'Исходные данные'!$D$10</f>
        <v>5944615.384615384</v>
      </c>
      <c r="BN12" s="151">
        <f>BN8*'Исходные данные'!$D$10</f>
        <v>5944615.384615384</v>
      </c>
      <c r="BO12" s="151">
        <f>BO8*'Исходные данные'!$D$10</f>
        <v>5944615.384615384</v>
      </c>
      <c r="BP12" s="151">
        <f>BP8*'Исходные данные'!$D$10</f>
        <v>5944615.384615384</v>
      </c>
      <c r="BQ12" s="151">
        <f>BQ8*'Исходные данные'!$D$10</f>
        <v>5944615.384615384</v>
      </c>
      <c r="BR12" s="151">
        <f>BR8*'Исходные данные'!$D$10</f>
        <v>5944615.384615384</v>
      </c>
      <c r="BS12" s="151">
        <f>BS8*'Исходные данные'!$D$10</f>
        <v>5944615.384615384</v>
      </c>
      <c r="BT12" s="151">
        <f>BT8*'Исходные данные'!$D$10</f>
        <v>5944615.384615384</v>
      </c>
      <c r="BU12" s="151">
        <f>BU8*'Исходные данные'!$D$10</f>
        <v>5944615.384615384</v>
      </c>
      <c r="BV12" s="151">
        <f>BV8*'Исходные данные'!$D$10</f>
        <v>5944615.384615384</v>
      </c>
      <c r="BW12" s="151">
        <f>BW8*'Исходные данные'!$D$10</f>
        <v>5944615.384615384</v>
      </c>
      <c r="BX12" s="156">
        <f>BX8*'Исходные данные'!$D$10</f>
        <v>5944615.384615384</v>
      </c>
    </row>
    <row r="13" spans="1:76" hidden="1" outlineLevel="1" x14ac:dyDescent="0.3">
      <c r="A13" s="160">
        <f t="shared" si="0"/>
        <v>276000000.00000012</v>
      </c>
      <c r="B13" s="93" t="b">
        <f t="shared" si="1"/>
        <v>1</v>
      </c>
      <c r="C13" s="17" t="s">
        <v>33</v>
      </c>
      <c r="D13" s="103" t="s">
        <v>6</v>
      </c>
      <c r="E13" s="151">
        <f>ТЭП!D12*'Исходные данные'!D11</f>
        <v>276000000</v>
      </c>
      <c r="F13" s="151">
        <f>($E$13*Флаги!$D$13)/SUM(Флаги!$F$13:$X$13)*Флаги!F13</f>
        <v>7263157.8947368423</v>
      </c>
      <c r="G13" s="151">
        <f>($E$13*Флаги!$D$13)/SUM(Флаги!$F$13:$X$13)*Флаги!G13</f>
        <v>7263157.8947368423</v>
      </c>
      <c r="H13" s="151">
        <f>($E$13*Флаги!$D$13)/SUM(Флаги!$F$13:$X$13)*Флаги!H13</f>
        <v>7263157.8947368423</v>
      </c>
      <c r="I13" s="151">
        <f>($E$13*Флаги!$D$13)/SUM(Флаги!$F$13:$X$13)*Флаги!I13</f>
        <v>7263157.8947368423</v>
      </c>
      <c r="J13" s="151">
        <f>($E$13*Флаги!$D$13)/SUM(Флаги!$F$13:$X$13)*Флаги!J13</f>
        <v>7263157.8947368423</v>
      </c>
      <c r="K13" s="151">
        <f>($E$13*Флаги!$D$13)/SUM(Флаги!$F$13:$X$13)*Флаги!K13</f>
        <v>7263157.8947368423</v>
      </c>
      <c r="L13" s="151">
        <f>($E$13*Флаги!$D$13)/SUM(Флаги!$F$13:$X$13)*Флаги!L13</f>
        <v>7263157.8947368423</v>
      </c>
      <c r="M13" s="151">
        <f>($E$13*Флаги!$D$13)/SUM(Флаги!$F$13:$X$13)*Флаги!M13</f>
        <v>7263157.8947368423</v>
      </c>
      <c r="N13" s="151">
        <f>($E$13*Флаги!$D$13)/SUM(Флаги!$F$13:$X$13)*Флаги!N13</f>
        <v>7263157.8947368423</v>
      </c>
      <c r="O13" s="151">
        <f>($E$13*Флаги!$D$13)/SUM(Флаги!$F$13:$X$13)*Флаги!O13</f>
        <v>7263157.8947368423</v>
      </c>
      <c r="P13" s="151">
        <f>($E$13*Флаги!$D$13)/SUM(Флаги!$F$13:$X$13)*Флаги!P13</f>
        <v>7263157.8947368423</v>
      </c>
      <c r="Q13" s="151">
        <f>($E$13*Флаги!$D$13)/SUM(Флаги!$F$13:$X$13)*Флаги!Q13</f>
        <v>7263157.8947368423</v>
      </c>
      <c r="R13" s="151">
        <f>($E$13*Флаги!$D$13)/SUM(Флаги!$F$13:$X$13)*Флаги!R13</f>
        <v>7263157.8947368423</v>
      </c>
      <c r="S13" s="151">
        <f>($E$13*Флаги!$D$13)/SUM(Флаги!$F$13:$X$13)*Флаги!S13</f>
        <v>7263157.8947368423</v>
      </c>
      <c r="T13" s="151">
        <f>($E$13*Флаги!$D$13)/SUM(Флаги!$F$13:$X$13)*Флаги!T13</f>
        <v>7263157.8947368423</v>
      </c>
      <c r="U13" s="151">
        <f>($E$13*Флаги!$D$13)/SUM(Флаги!$F$13:$X$13)*Флаги!U13</f>
        <v>7263157.8947368423</v>
      </c>
      <c r="V13" s="151">
        <f>($E$13*Флаги!$D$13)/SUM(Флаги!$F$13:$X$13)*Флаги!V13</f>
        <v>7263157.8947368423</v>
      </c>
      <c r="W13" s="151">
        <f>($E$13*Флаги!$D$13)/SUM(Флаги!$F$13:$X$13)*Флаги!W13</f>
        <v>7263157.8947368423</v>
      </c>
      <c r="X13" s="151">
        <f>($E$13*Флаги!$D$13)/SUM(Флаги!$F$13:$X$13)*Флаги!X13</f>
        <v>7263157.8947368423</v>
      </c>
      <c r="Y13" s="151">
        <f>($E$13*Флаги!$E$13)/SUM(Флаги!$Y$13:$BS$13)*Флаги!Y13</f>
        <v>2936170.2127659572</v>
      </c>
      <c r="Z13" s="151">
        <f>($E$13*Флаги!$E$13)/SUM(Флаги!$Y$13:$BS$13)*Флаги!Z13</f>
        <v>2936170.2127659572</v>
      </c>
      <c r="AA13" s="151">
        <f>($E$13*Флаги!$E$13)/SUM(Флаги!$Y$13:$BS$13)*Флаги!AA13</f>
        <v>2936170.2127659572</v>
      </c>
      <c r="AB13" s="151">
        <f>($E$13*Флаги!$E$13)/SUM(Флаги!$Y$13:$BS$13)*Флаги!AB13</f>
        <v>2936170.2127659572</v>
      </c>
      <c r="AC13" s="151">
        <f>($E$13*Флаги!$E$13)/SUM(Флаги!$Y$13:$BS$13)*Флаги!AC13</f>
        <v>2936170.2127659572</v>
      </c>
      <c r="AD13" s="151">
        <f>($E$13*Флаги!$E$13)/SUM(Флаги!$Y$13:$BS$13)*Флаги!AD13</f>
        <v>2936170.2127659572</v>
      </c>
      <c r="AE13" s="151">
        <f>($E$13*Флаги!$E$13)/SUM(Флаги!$Y$13:$BS$13)*Флаги!AE13</f>
        <v>2936170.2127659572</v>
      </c>
      <c r="AF13" s="151">
        <f>($E$13*Флаги!$E$13)/SUM(Флаги!$Y$13:$BS$13)*Флаги!AF13</f>
        <v>2936170.2127659572</v>
      </c>
      <c r="AG13" s="151">
        <f>($E$13*Флаги!$E$13)/SUM(Флаги!$Y$13:$BS$13)*Флаги!AG13</f>
        <v>2936170.2127659572</v>
      </c>
      <c r="AH13" s="151">
        <f>($E$13*Флаги!$E$13)/SUM(Флаги!$Y$13:$BS$13)*Флаги!AH13</f>
        <v>2936170.2127659572</v>
      </c>
      <c r="AI13" s="151">
        <f>($E$13*Флаги!$E$13)/SUM(Флаги!$Y$13:$BS$13)*Флаги!AI13</f>
        <v>2936170.2127659572</v>
      </c>
      <c r="AJ13" s="151">
        <f>($E$13*Флаги!$E$13)/SUM(Флаги!$Y$13:$BS$13)*Флаги!AJ13</f>
        <v>2936170.2127659572</v>
      </c>
      <c r="AK13" s="151">
        <f>($E$13*Флаги!$E$13)/SUM(Флаги!$Y$13:$BS$13)*Флаги!AK13</f>
        <v>2936170.2127659572</v>
      </c>
      <c r="AL13" s="151">
        <f>($E$13*Флаги!$E$13)/SUM(Флаги!$Y$13:$BS$13)*Флаги!AL13</f>
        <v>2936170.2127659572</v>
      </c>
      <c r="AM13" s="151">
        <f>($E$13*Флаги!$E$13)/SUM(Флаги!$Y$13:$BS$13)*Флаги!AM13</f>
        <v>2936170.2127659572</v>
      </c>
      <c r="AN13" s="151">
        <f>($E$13*Флаги!$E$13)/SUM(Флаги!$Y$13:$BS$13)*Флаги!AN13</f>
        <v>2936170.2127659572</v>
      </c>
      <c r="AO13" s="151">
        <f>($E$13*Флаги!$E$13)/SUM(Флаги!$Y$13:$BS$13)*Флаги!AO13</f>
        <v>2936170.2127659572</v>
      </c>
      <c r="AP13" s="151">
        <f>($E$13*Флаги!$E$13)/SUM(Флаги!$Y$13:$BS$13)*Флаги!AP13</f>
        <v>2936170.2127659572</v>
      </c>
      <c r="AQ13" s="151">
        <f>($E$13*Флаги!$E$13)/SUM(Флаги!$Y$13:$BS$13)*Флаги!AQ13</f>
        <v>2936170.2127659572</v>
      </c>
      <c r="AR13" s="151">
        <f>($E$13*Флаги!$E$13)/SUM(Флаги!$Y$13:$BS$13)*Флаги!AR13</f>
        <v>2936170.2127659572</v>
      </c>
      <c r="AS13" s="151">
        <f>($E$13*Флаги!$E$13)/SUM(Флаги!$Y$13:$BS$13)*Флаги!AS13</f>
        <v>2936170.2127659572</v>
      </c>
      <c r="AT13" s="151">
        <f>($E$13*Флаги!$E$13)/SUM(Флаги!$Y$13:$BS$13)*Флаги!AT13</f>
        <v>2936170.2127659572</v>
      </c>
      <c r="AU13" s="151">
        <f>($E$13*Флаги!$E$13)/SUM(Флаги!$Y$13:$BS$13)*Флаги!AU13</f>
        <v>2936170.2127659572</v>
      </c>
      <c r="AV13" s="151">
        <f>($E$13*Флаги!$E$13)/SUM(Флаги!$Y$13:$BS$13)*Флаги!AV13</f>
        <v>2936170.2127659572</v>
      </c>
      <c r="AW13" s="151">
        <f>($E$13*Флаги!$E$13)/SUM(Флаги!$Y$13:$BS$13)*Флаги!AW13</f>
        <v>2936170.2127659572</v>
      </c>
      <c r="AX13" s="151">
        <f>($E$13*Флаги!$E$13)/SUM(Флаги!$Y$13:$BS$13)*Флаги!AX13</f>
        <v>2936170.2127659572</v>
      </c>
      <c r="AY13" s="151">
        <f>($E$13*Флаги!$E$13)/SUM(Флаги!$Y$13:$BS$13)*Флаги!AY13</f>
        <v>2936170.2127659572</v>
      </c>
      <c r="AZ13" s="151">
        <f>($E$13*Флаги!$E$13)/SUM(Флаги!$Y$13:$BS$13)*Флаги!AZ13</f>
        <v>2936170.2127659572</v>
      </c>
      <c r="BA13" s="151">
        <f>($E$13*Флаги!$E$13)/SUM(Флаги!$Y$13:$BS$13)*Флаги!BA13</f>
        <v>2936170.2127659572</v>
      </c>
      <c r="BB13" s="151">
        <f>($E$13*Флаги!$E$13)/SUM(Флаги!$Y$13:$BS$13)*Флаги!BB13</f>
        <v>2936170.2127659572</v>
      </c>
      <c r="BC13" s="151">
        <f>($E$13*Флаги!$E$13)/SUM(Флаги!$Y$13:$BS$13)*Флаги!BC13</f>
        <v>2936170.2127659572</v>
      </c>
      <c r="BD13" s="151">
        <f>($E$13*Флаги!$E$13)/SUM(Флаги!$Y$13:$BS$13)*Флаги!BD13</f>
        <v>2936170.2127659572</v>
      </c>
      <c r="BE13" s="151">
        <f>($E$13*Флаги!$E$13)/SUM(Флаги!$Y$13:$BS$13)*Флаги!BE13</f>
        <v>2936170.2127659572</v>
      </c>
      <c r="BF13" s="151">
        <f>($E$13*Флаги!$E$13)/SUM(Флаги!$Y$13:$BS$13)*Флаги!BF13</f>
        <v>2936170.2127659572</v>
      </c>
      <c r="BG13" s="151">
        <f>($E$13*Флаги!$E$13)/SUM(Флаги!$Y$13:$BS$13)*Флаги!BG13</f>
        <v>2936170.2127659572</v>
      </c>
      <c r="BH13" s="151">
        <f>($E$13*Флаги!$E$13)/SUM(Флаги!$Y$13:$BS$13)*Флаги!BH13</f>
        <v>2936170.2127659572</v>
      </c>
      <c r="BI13" s="151">
        <f>($E$13*Флаги!$E$13)/SUM(Флаги!$Y$13:$BS$13)*Флаги!BI13</f>
        <v>2936170.2127659572</v>
      </c>
      <c r="BJ13" s="151">
        <f>($E$13*Флаги!$E$13)/SUM(Флаги!$Y$13:$BS$13)*Флаги!BJ13</f>
        <v>2936170.2127659572</v>
      </c>
      <c r="BK13" s="151">
        <f>($E$13*Флаги!$E$13)/SUM(Флаги!$Y$13:$BS$13)*Флаги!BK13</f>
        <v>2936170.2127659572</v>
      </c>
      <c r="BL13" s="151">
        <f>($E$13*Флаги!$E$13)/SUM(Флаги!$Y$13:$BS$13)*Флаги!BL13</f>
        <v>2936170.2127659572</v>
      </c>
      <c r="BM13" s="151">
        <f>($E$13*Флаги!$E$13)/SUM(Флаги!$Y$13:$BS$13)*Флаги!BM13</f>
        <v>2936170.2127659572</v>
      </c>
      <c r="BN13" s="151">
        <f>($E$13*Флаги!$E$13)/SUM(Флаги!$Y$13:$BS$13)*Флаги!BN13</f>
        <v>2936170.2127659572</v>
      </c>
      <c r="BO13" s="151">
        <f>($E$13*Флаги!$E$13)/SUM(Флаги!$Y$13:$BS$13)*Флаги!BO13</f>
        <v>2936170.2127659572</v>
      </c>
      <c r="BP13" s="151">
        <f>($E$13*Флаги!$E$13)/SUM(Флаги!$Y$13:$BS$13)*Флаги!BP13</f>
        <v>2936170.2127659572</v>
      </c>
      <c r="BQ13" s="151">
        <f>($E$13*Флаги!$E$13)/SUM(Флаги!$Y$13:$BS$13)*Флаги!BQ13</f>
        <v>2936170.2127659572</v>
      </c>
      <c r="BR13" s="151">
        <f>($E$13*Флаги!$E$13)/SUM(Флаги!$Y$13:$BS$13)*Флаги!BR13</f>
        <v>2936170.2127659572</v>
      </c>
      <c r="BS13" s="151">
        <f>($E$13*Флаги!$E$13)/SUM(Флаги!$Y$13:$BS$13)*Флаги!BS13</f>
        <v>2936170.2127659572</v>
      </c>
      <c r="BT13" s="151">
        <f>($E$13*Флаги!$E$13)/SUM(Флаги!$Y$13:$BS$13)*Флаги!BT13</f>
        <v>0</v>
      </c>
      <c r="BU13" s="151">
        <f>($E$13*Флаги!$E$13)/SUM(Флаги!$Y$13:$BS$13)*Флаги!BU13</f>
        <v>0</v>
      </c>
      <c r="BV13" s="151">
        <f>($E$13*Флаги!$E$13)/SUM(Флаги!$Y$13:$BS$13)*Флаги!BV13</f>
        <v>0</v>
      </c>
      <c r="BW13" s="151">
        <f>($E$13*Флаги!$E$13)/SUM(Флаги!$Y$13:$BS$13)*Флаги!BW13</f>
        <v>0</v>
      </c>
      <c r="BX13" s="156">
        <f>($E$13*Флаги!$E$13)/SUM(Флаги!$Y$13:$BS$13)*Флаги!BX13</f>
        <v>0</v>
      </c>
    </row>
    <row r="14" spans="1:76" collapsed="1" x14ac:dyDescent="0.3">
      <c r="A14" s="160">
        <f t="shared" si="0"/>
        <v>206666666.66666669</v>
      </c>
      <c r="B14" s="93" t="b">
        <f t="shared" si="1"/>
        <v>1</v>
      </c>
      <c r="C14" s="15" t="s">
        <v>78</v>
      </c>
      <c r="D14" s="103" t="s">
        <v>6</v>
      </c>
      <c r="E14" s="16">
        <f>'Исходные данные'!D13*ТЭП!D4+'Исходные данные'!D14</f>
        <v>206666666.66666669</v>
      </c>
      <c r="F14" s="16">
        <f>$E$14/Флаги!$C$14*Флаги!F14</f>
        <v>34444444.444444448</v>
      </c>
      <c r="G14" s="16">
        <f>$E$14/Флаги!$C$14*Флаги!G14</f>
        <v>34444444.444444448</v>
      </c>
      <c r="H14" s="16">
        <f>$E$14/Флаги!$C$14*Флаги!H14</f>
        <v>34444444.444444448</v>
      </c>
      <c r="I14" s="16">
        <f>$E$14/Флаги!$C$14*Флаги!I14</f>
        <v>34444444.444444448</v>
      </c>
      <c r="J14" s="16">
        <f>$E$14/Флаги!$C$14*Флаги!J14</f>
        <v>34444444.444444448</v>
      </c>
      <c r="K14" s="16">
        <f>$E$14/Флаги!$C$14*Флаги!K14</f>
        <v>34444444.444444448</v>
      </c>
      <c r="L14" s="16">
        <f>$E$14/Флаги!$C$14*Флаги!L14</f>
        <v>0</v>
      </c>
      <c r="M14" s="16">
        <f>$E$14/Флаги!$C$14*Флаги!M14</f>
        <v>0</v>
      </c>
      <c r="N14" s="16">
        <f>$E$14/Флаги!$C$14*Флаги!N14</f>
        <v>0</v>
      </c>
      <c r="O14" s="16">
        <f>$E$14/Флаги!$C$14*Флаги!O14</f>
        <v>0</v>
      </c>
      <c r="P14" s="16">
        <f>$E$14/Флаги!$C$14*Флаги!P14</f>
        <v>0</v>
      </c>
      <c r="Q14" s="16">
        <f>$E$14/Флаги!$C$14*Флаги!Q14</f>
        <v>0</v>
      </c>
      <c r="R14" s="16">
        <f>$E$14/Флаги!$C$14*Флаги!R14</f>
        <v>0</v>
      </c>
      <c r="S14" s="16">
        <f>$E$14/Флаги!$C$14*Флаги!S14</f>
        <v>0</v>
      </c>
      <c r="T14" s="16">
        <f>$E$14/Флаги!$C$14*Флаги!T14</f>
        <v>0</v>
      </c>
      <c r="U14" s="16">
        <f>$E$14/Флаги!$C$14*Флаги!U14</f>
        <v>0</v>
      </c>
      <c r="V14" s="16">
        <f>$E$14/Флаги!$C$14*Флаги!V14</f>
        <v>0</v>
      </c>
      <c r="W14" s="16">
        <f>$E$14/Флаги!$C$14*Флаги!W14</f>
        <v>0</v>
      </c>
      <c r="X14" s="16">
        <f>$E$14/Флаги!$C$14*Флаги!X14</f>
        <v>0</v>
      </c>
      <c r="Y14" s="16">
        <f>$E$14/Флаги!$C$14*Флаги!Y14</f>
        <v>0</v>
      </c>
      <c r="Z14" s="16">
        <f>$E$14/Флаги!$C$14*Флаги!Z14</f>
        <v>0</v>
      </c>
      <c r="AA14" s="16">
        <f>$E$14/Флаги!$C$14*Флаги!AA14</f>
        <v>0</v>
      </c>
      <c r="AB14" s="16">
        <f>$E$14/Флаги!$C$14*Флаги!AB14</f>
        <v>0</v>
      </c>
      <c r="AC14" s="16">
        <f>$E$14/Флаги!$C$14*Флаги!AC14</f>
        <v>0</v>
      </c>
      <c r="AD14" s="16">
        <f>$E$14/Флаги!$C$14*Флаги!AD14</f>
        <v>0</v>
      </c>
      <c r="AE14" s="16">
        <f>$E$14/Флаги!$C$14*Флаги!AE14</f>
        <v>0</v>
      </c>
      <c r="AF14" s="16">
        <f>$E$14/Флаги!$C$14*Флаги!AF14</f>
        <v>0</v>
      </c>
      <c r="AG14" s="16">
        <f>$E$14/Флаги!$C$14*Флаги!AG14</f>
        <v>0</v>
      </c>
      <c r="AH14" s="16">
        <f>$E$14/Флаги!$C$14*Флаги!AH14</f>
        <v>0</v>
      </c>
      <c r="AI14" s="16">
        <f>$E$14/Флаги!$C$14*Флаги!AI14</f>
        <v>0</v>
      </c>
      <c r="AJ14" s="16">
        <f>$E$14/Флаги!$C$14*Флаги!AJ14</f>
        <v>0</v>
      </c>
      <c r="AK14" s="16">
        <f>$E$14/Флаги!$C$14*Флаги!AK14</f>
        <v>0</v>
      </c>
      <c r="AL14" s="16">
        <f>$E$14/Флаги!$C$14*Флаги!AL14</f>
        <v>0</v>
      </c>
      <c r="AM14" s="16">
        <f>$E$14/Флаги!$C$14*Флаги!AM14</f>
        <v>0</v>
      </c>
      <c r="AN14" s="16">
        <f>$E$14/Флаги!$C$14*Флаги!AN14</f>
        <v>0</v>
      </c>
      <c r="AO14" s="16">
        <f>$E$14/Флаги!$C$14*Флаги!AO14</f>
        <v>0</v>
      </c>
      <c r="AP14" s="16">
        <f>$E$14/Флаги!$C$14*Флаги!AP14</f>
        <v>0</v>
      </c>
      <c r="AQ14" s="16">
        <f>$E$14/Флаги!$C$14*Флаги!AQ14</f>
        <v>0</v>
      </c>
      <c r="AR14" s="16">
        <f>$E$14/Флаги!$C$14*Флаги!AR14</f>
        <v>0</v>
      </c>
      <c r="AS14" s="16">
        <f>$E$14/Флаги!$C$14*Флаги!AS14</f>
        <v>0</v>
      </c>
      <c r="AT14" s="16">
        <f>$E$14/Флаги!$C$14*Флаги!AT14</f>
        <v>0</v>
      </c>
      <c r="AU14" s="16">
        <f>$E$14/Флаги!$C$14*Флаги!AU14</f>
        <v>0</v>
      </c>
      <c r="AV14" s="16">
        <f>$E$14/Флаги!$C$14*Флаги!AV14</f>
        <v>0</v>
      </c>
      <c r="AW14" s="16">
        <f>$E$14/Флаги!$C$14*Флаги!AW14</f>
        <v>0</v>
      </c>
      <c r="AX14" s="16">
        <f>$E$14/Флаги!$C$14*Флаги!AX14</f>
        <v>0</v>
      </c>
      <c r="AY14" s="16">
        <f>$E$14/Флаги!$C$14*Флаги!AY14</f>
        <v>0</v>
      </c>
      <c r="AZ14" s="16">
        <f>$E$14/Флаги!$C$14*Флаги!AZ14</f>
        <v>0</v>
      </c>
      <c r="BA14" s="16">
        <f>$E$14/Флаги!$C$14*Флаги!BA14</f>
        <v>0</v>
      </c>
      <c r="BB14" s="16">
        <f>$E$14/Флаги!$C$14*Флаги!BB14</f>
        <v>0</v>
      </c>
      <c r="BC14" s="16">
        <f>$E$14/Флаги!$C$14*Флаги!BC14</f>
        <v>0</v>
      </c>
      <c r="BD14" s="16">
        <f>$E$14/Флаги!$C$14*Флаги!BD14</f>
        <v>0</v>
      </c>
      <c r="BE14" s="16">
        <f>$E$14/Флаги!$C$14*Флаги!BE14</f>
        <v>0</v>
      </c>
      <c r="BF14" s="16">
        <f>$E$14/Флаги!$C$14*Флаги!BF14</f>
        <v>0</v>
      </c>
      <c r="BG14" s="16">
        <f>$E$14/Флаги!$C$14*Флаги!BG14</f>
        <v>0</v>
      </c>
      <c r="BH14" s="16">
        <f>$E$14/Флаги!$C$14*Флаги!BH14</f>
        <v>0</v>
      </c>
      <c r="BI14" s="16">
        <f>$E$14/Флаги!$C$14*Флаги!BI14</f>
        <v>0</v>
      </c>
      <c r="BJ14" s="16">
        <f>$E$14/Флаги!$C$14*Флаги!BJ14</f>
        <v>0</v>
      </c>
      <c r="BK14" s="16">
        <f>$E$14/Флаги!$C$14*Флаги!BK14</f>
        <v>0</v>
      </c>
      <c r="BL14" s="16">
        <f>$E$14/Флаги!$C$14*Флаги!BL14</f>
        <v>0</v>
      </c>
      <c r="BM14" s="16">
        <f>$E$14/Флаги!$C$14*Флаги!BM14</f>
        <v>0</v>
      </c>
      <c r="BN14" s="16">
        <f>$E$14/Флаги!$C$14*Флаги!BN14</f>
        <v>0</v>
      </c>
      <c r="BO14" s="16">
        <f>$E$14/Флаги!$C$14*Флаги!BO14</f>
        <v>0</v>
      </c>
      <c r="BP14" s="16">
        <f>$E$14/Флаги!$C$14*Флаги!BP14</f>
        <v>0</v>
      </c>
      <c r="BQ14" s="16">
        <f>$E$14/Флаги!$C$14*Флаги!BQ14</f>
        <v>0</v>
      </c>
      <c r="BR14" s="16">
        <f>$E$14/Флаги!$C$14*Флаги!BR14</f>
        <v>0</v>
      </c>
      <c r="BS14" s="16">
        <f>$E$14/Флаги!$C$14*Флаги!BS14</f>
        <v>0</v>
      </c>
      <c r="BT14" s="16">
        <f>$E$14/Флаги!$C$14*Флаги!BT14</f>
        <v>0</v>
      </c>
      <c r="BU14" s="16">
        <f>$E$14/Флаги!$C$14*Флаги!BU14</f>
        <v>0</v>
      </c>
      <c r="BV14" s="16">
        <f>$E$14/Флаги!$C$14*Флаги!BV14</f>
        <v>0</v>
      </c>
      <c r="BW14" s="16">
        <f>$E$14/Флаги!$C$14*Флаги!BW14</f>
        <v>0</v>
      </c>
      <c r="BX14" s="14">
        <f>$E$14/Флаги!$C$14*Флаги!BX14</f>
        <v>0</v>
      </c>
    </row>
    <row r="15" spans="1:76" x14ac:dyDescent="0.3">
      <c r="A15" s="160">
        <f t="shared" si="0"/>
        <v>0</v>
      </c>
      <c r="B15" s="93" t="b">
        <f t="shared" si="1"/>
        <v>1</v>
      </c>
      <c r="C15" s="15" t="s">
        <v>12</v>
      </c>
      <c r="D15" s="103" t="s">
        <v>6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4"/>
    </row>
    <row r="16" spans="1:76" x14ac:dyDescent="0.3">
      <c r="A16" s="160">
        <f t="shared" si="0"/>
        <v>6600000000.000001</v>
      </c>
      <c r="B16" s="93" t="b">
        <f t="shared" si="1"/>
        <v>1</v>
      </c>
      <c r="C16" s="18" t="s">
        <v>53</v>
      </c>
      <c r="D16" s="103" t="s">
        <v>6</v>
      </c>
      <c r="E16" s="16">
        <f>'Исходные данные'!D8*ТЭП!D4</f>
        <v>6600000000.000001</v>
      </c>
      <c r="F16" s="16">
        <f>$E$16/Флаги!$C$16*Флаги!F16</f>
        <v>0</v>
      </c>
      <c r="G16" s="16">
        <f>$E$16/Флаги!$C$16*Флаги!G16</f>
        <v>0</v>
      </c>
      <c r="H16" s="16">
        <f>$E$16/Флаги!$C$16*Флаги!H16</f>
        <v>0</v>
      </c>
      <c r="I16" s="16">
        <f>$E$16/Флаги!$C$16*Флаги!I16</f>
        <v>0</v>
      </c>
      <c r="J16" s="16">
        <f>$E$16/Флаги!$C$16*Флаги!J16</f>
        <v>0</v>
      </c>
      <c r="K16" s="16">
        <f>$E$16/Флаги!$C$16*Флаги!K16</f>
        <v>0</v>
      </c>
      <c r="L16" s="16">
        <f>$E$16/Флаги!$C$16*Флаги!L16</f>
        <v>110000000.00000001</v>
      </c>
      <c r="M16" s="16">
        <f>$E$16/Флаги!$C$16*Флаги!M16</f>
        <v>110000000.00000001</v>
      </c>
      <c r="N16" s="16">
        <f>$E$16/Флаги!$C$16*Флаги!N16</f>
        <v>110000000.00000001</v>
      </c>
      <c r="O16" s="16">
        <f>$E$16/Флаги!$C$16*Флаги!O16</f>
        <v>110000000.00000001</v>
      </c>
      <c r="P16" s="16">
        <f>$E$16/Флаги!$C$16*Флаги!P16</f>
        <v>110000000.00000001</v>
      </c>
      <c r="Q16" s="16">
        <f>$E$16/Флаги!$C$16*Флаги!Q16</f>
        <v>110000000.00000001</v>
      </c>
      <c r="R16" s="16">
        <f>$E$16/Флаги!$C$16*Флаги!R16</f>
        <v>110000000.00000001</v>
      </c>
      <c r="S16" s="16">
        <f>$E$16/Флаги!$C$16*Флаги!S16</f>
        <v>110000000.00000001</v>
      </c>
      <c r="T16" s="16">
        <f>$E$16/Флаги!$C$16*Флаги!T16</f>
        <v>110000000.00000001</v>
      </c>
      <c r="U16" s="16">
        <f>$E$16/Флаги!$C$16*Флаги!U16</f>
        <v>110000000.00000001</v>
      </c>
      <c r="V16" s="16">
        <f>$E$16/Флаги!$C$16*Флаги!V16</f>
        <v>110000000.00000001</v>
      </c>
      <c r="W16" s="16">
        <f>$E$16/Флаги!$C$16*Флаги!W16</f>
        <v>110000000.00000001</v>
      </c>
      <c r="X16" s="16">
        <f>$E$16/Флаги!$C$16*Флаги!X16</f>
        <v>110000000.00000001</v>
      </c>
      <c r="Y16" s="16">
        <f>$E$16/Флаги!$C$16*Флаги!Y16</f>
        <v>110000000.00000001</v>
      </c>
      <c r="Z16" s="16">
        <f>$E$16/Флаги!$C$16*Флаги!Z16</f>
        <v>110000000.00000001</v>
      </c>
      <c r="AA16" s="16">
        <f>$E$16/Флаги!$C$16*Флаги!AA16</f>
        <v>110000000.00000001</v>
      </c>
      <c r="AB16" s="16">
        <f>$E$16/Флаги!$C$16*Флаги!AB16</f>
        <v>110000000.00000001</v>
      </c>
      <c r="AC16" s="16">
        <f>$E$16/Флаги!$C$16*Флаги!AC16</f>
        <v>110000000.00000001</v>
      </c>
      <c r="AD16" s="16">
        <f>$E$16/Флаги!$C$16*Флаги!AD16</f>
        <v>110000000.00000001</v>
      </c>
      <c r="AE16" s="16">
        <f>$E$16/Флаги!$C$16*Флаги!AE16</f>
        <v>110000000.00000001</v>
      </c>
      <c r="AF16" s="16">
        <f>$E$16/Флаги!$C$16*Флаги!AF16</f>
        <v>110000000.00000001</v>
      </c>
      <c r="AG16" s="16">
        <f>$E$16/Флаги!$C$16*Флаги!AG16</f>
        <v>110000000.00000001</v>
      </c>
      <c r="AH16" s="16">
        <f>$E$16/Флаги!$C$16*Флаги!AH16</f>
        <v>110000000.00000001</v>
      </c>
      <c r="AI16" s="16">
        <f>$E$16/Флаги!$C$16*Флаги!AI16</f>
        <v>110000000.00000001</v>
      </c>
      <c r="AJ16" s="16">
        <f>$E$16/Флаги!$C$16*Флаги!AJ16</f>
        <v>110000000.00000001</v>
      </c>
      <c r="AK16" s="16">
        <f>$E$16/Флаги!$C$16*Флаги!AK16</f>
        <v>110000000.00000001</v>
      </c>
      <c r="AL16" s="16">
        <f>$E$16/Флаги!$C$16*Флаги!AL16</f>
        <v>110000000.00000001</v>
      </c>
      <c r="AM16" s="16">
        <f>$E$16/Флаги!$C$16*Флаги!AM16</f>
        <v>110000000.00000001</v>
      </c>
      <c r="AN16" s="16">
        <f>$E$16/Флаги!$C$16*Флаги!AN16</f>
        <v>110000000.00000001</v>
      </c>
      <c r="AO16" s="16">
        <f>$E$16/Флаги!$C$16*Флаги!AO16</f>
        <v>110000000.00000001</v>
      </c>
      <c r="AP16" s="16">
        <f>$E$16/Флаги!$C$16*Флаги!AP16</f>
        <v>110000000.00000001</v>
      </c>
      <c r="AQ16" s="16">
        <f>$E$16/Флаги!$C$16*Флаги!AQ16</f>
        <v>110000000.00000001</v>
      </c>
      <c r="AR16" s="16">
        <f>$E$16/Флаги!$C$16*Флаги!AR16</f>
        <v>110000000.00000001</v>
      </c>
      <c r="AS16" s="16">
        <f>$E$16/Флаги!$C$16*Флаги!AS16</f>
        <v>110000000.00000001</v>
      </c>
      <c r="AT16" s="16">
        <f>$E$16/Флаги!$C$16*Флаги!AT16</f>
        <v>110000000.00000001</v>
      </c>
      <c r="AU16" s="16">
        <f>$E$16/Флаги!$C$16*Флаги!AU16</f>
        <v>110000000.00000001</v>
      </c>
      <c r="AV16" s="16">
        <f>$E$16/Флаги!$C$16*Флаги!AV16</f>
        <v>110000000.00000001</v>
      </c>
      <c r="AW16" s="16">
        <f>$E$16/Флаги!$C$16*Флаги!AW16</f>
        <v>110000000.00000001</v>
      </c>
      <c r="AX16" s="16">
        <f>$E$16/Флаги!$C$16*Флаги!AX16</f>
        <v>110000000.00000001</v>
      </c>
      <c r="AY16" s="16">
        <f>$E$16/Флаги!$C$16*Флаги!AY16</f>
        <v>110000000.00000001</v>
      </c>
      <c r="AZ16" s="16">
        <f>$E$16/Флаги!$C$16*Флаги!AZ16</f>
        <v>110000000.00000001</v>
      </c>
      <c r="BA16" s="16">
        <f>$E$16/Флаги!$C$16*Флаги!BA16</f>
        <v>110000000.00000001</v>
      </c>
      <c r="BB16" s="16">
        <f>$E$16/Флаги!$C$16*Флаги!BB16</f>
        <v>110000000.00000001</v>
      </c>
      <c r="BC16" s="16">
        <f>$E$16/Флаги!$C$16*Флаги!BC16</f>
        <v>110000000.00000001</v>
      </c>
      <c r="BD16" s="16">
        <f>$E$16/Флаги!$C$16*Флаги!BD16</f>
        <v>110000000.00000001</v>
      </c>
      <c r="BE16" s="16">
        <f>$E$16/Флаги!$C$16*Флаги!BE16</f>
        <v>110000000.00000001</v>
      </c>
      <c r="BF16" s="16">
        <f>$E$16/Флаги!$C$16*Флаги!BF16</f>
        <v>110000000.00000001</v>
      </c>
      <c r="BG16" s="16">
        <f>$E$16/Флаги!$C$16*Флаги!BG16</f>
        <v>110000000.00000001</v>
      </c>
      <c r="BH16" s="16">
        <f>$E$16/Флаги!$C$16*Флаги!BH16</f>
        <v>110000000.00000001</v>
      </c>
      <c r="BI16" s="16">
        <f>$E$16/Флаги!$C$16*Флаги!BI16</f>
        <v>110000000.00000001</v>
      </c>
      <c r="BJ16" s="16">
        <f>$E$16/Флаги!$C$16*Флаги!BJ16</f>
        <v>110000000.00000001</v>
      </c>
      <c r="BK16" s="16">
        <f>$E$16/Флаги!$C$16*Флаги!BK16</f>
        <v>110000000.00000001</v>
      </c>
      <c r="BL16" s="16">
        <f>$E$16/Флаги!$C$16*Флаги!BL16</f>
        <v>110000000.00000001</v>
      </c>
      <c r="BM16" s="16">
        <f>$E$16/Флаги!$C$16*Флаги!BM16</f>
        <v>110000000.00000001</v>
      </c>
      <c r="BN16" s="16">
        <f>$E$16/Флаги!$C$16*Флаги!BN16</f>
        <v>110000000.00000001</v>
      </c>
      <c r="BO16" s="16">
        <f>$E$16/Флаги!$C$16*Флаги!BO16</f>
        <v>110000000.00000001</v>
      </c>
      <c r="BP16" s="16">
        <f>$E$16/Флаги!$C$16*Флаги!BP16</f>
        <v>110000000.00000001</v>
      </c>
      <c r="BQ16" s="16">
        <f>$E$16/Флаги!$C$16*Флаги!BQ16</f>
        <v>110000000.00000001</v>
      </c>
      <c r="BR16" s="16">
        <f>$E$16/Флаги!$C$16*Флаги!BR16</f>
        <v>110000000.00000001</v>
      </c>
      <c r="BS16" s="16">
        <f>$E$16/Флаги!$C$16*Флаги!BS16</f>
        <v>110000000.00000001</v>
      </c>
      <c r="BT16" s="16">
        <f>$E$16/Флаги!$C$16*Флаги!BT16</f>
        <v>0</v>
      </c>
      <c r="BU16" s="16">
        <f>$E$16/Флаги!$C$16*Флаги!BU16</f>
        <v>0</v>
      </c>
      <c r="BV16" s="16">
        <f>$E$16/Флаги!$C$16*Флаги!BV16</f>
        <v>0</v>
      </c>
      <c r="BW16" s="16">
        <f>$E$16/Флаги!$C$16*Флаги!BW16</f>
        <v>0</v>
      </c>
      <c r="BX16" s="14">
        <f>$E$16/Флаги!$C$16*Флаги!BX16</f>
        <v>0</v>
      </c>
    </row>
    <row r="17" spans="1:76" x14ac:dyDescent="0.3">
      <c r="A17" s="160">
        <f t="shared" si="0"/>
        <v>660000000.00000012</v>
      </c>
      <c r="B17" s="93" t="b">
        <f t="shared" si="1"/>
        <v>1</v>
      </c>
      <c r="C17" s="18" t="s">
        <v>52</v>
      </c>
      <c r="D17" s="103" t="s">
        <v>6</v>
      </c>
      <c r="E17" s="16">
        <f>E16*'Исходные данные'!D9</f>
        <v>660000000.00000012</v>
      </c>
      <c r="F17" s="16">
        <f>$E$17/Флаги!$C$17*Флаги!F17</f>
        <v>0</v>
      </c>
      <c r="G17" s="16">
        <f>$E$17/Флаги!$C$17*Флаги!G17</f>
        <v>0</v>
      </c>
      <c r="H17" s="16">
        <f>$E$17/Флаги!$C$17*Флаги!H17</f>
        <v>0</v>
      </c>
      <c r="I17" s="16">
        <f>($E$17*Флаги!$D$17)/SUM(Флаги!$I$17:$Q$17)*Флаги!I17</f>
        <v>36666666.666666672</v>
      </c>
      <c r="J17" s="16">
        <f>($E$17*Флаги!$D$17)/SUM(Флаги!$I$17:$Q$17)*Флаги!J17</f>
        <v>36666666.666666672</v>
      </c>
      <c r="K17" s="16">
        <f>($E$17*Флаги!$D$17)/SUM(Флаги!$I$17:$Q$17)*Флаги!K17</f>
        <v>36666666.666666672</v>
      </c>
      <c r="L17" s="16">
        <f>($E$17*Флаги!$D$17)/SUM(Флаги!$I$17:$Q$17)*Флаги!L17</f>
        <v>36666666.666666672</v>
      </c>
      <c r="M17" s="16">
        <f>($E$17*Флаги!$D$17)/SUM(Флаги!$I$17:$Q$17)*Флаги!M17</f>
        <v>36666666.666666672</v>
      </c>
      <c r="N17" s="16">
        <f>($E$17*Флаги!$D$17)/SUM(Флаги!$I$17:$Q$17)*Флаги!N17</f>
        <v>36666666.666666672</v>
      </c>
      <c r="O17" s="16">
        <f>($E$17*Флаги!$D$17)/SUM(Флаги!$I$17:$Q$17)*Флаги!O17</f>
        <v>36666666.666666672</v>
      </c>
      <c r="P17" s="16">
        <f>($E$17*Флаги!$D$17)/SUM(Флаги!$I$17:$Q$17)*Флаги!P17</f>
        <v>36666666.666666672</v>
      </c>
      <c r="Q17" s="16">
        <f>($E$17*Флаги!$D$17)/SUM(Флаги!$I$17:$Q$17)*Флаги!Q17</f>
        <v>36666666.666666672</v>
      </c>
      <c r="R17" s="16">
        <f>($E$17*Флаги!$E$17)/SUM(Флаги!$R$17:$BX$17)*Флаги!R17</f>
        <v>6000000.0000000009</v>
      </c>
      <c r="S17" s="16">
        <f>($E$17*Флаги!$E$17)/SUM(Флаги!$R$17:$BX$17)*Флаги!S17</f>
        <v>6000000.0000000009</v>
      </c>
      <c r="T17" s="16">
        <f>($E$17*Флаги!$E$17)/SUM(Флаги!$R$17:$BX$17)*Флаги!T17</f>
        <v>6000000.0000000009</v>
      </c>
      <c r="U17" s="16">
        <f>($E$17*Флаги!$E$17)/SUM(Флаги!$R$17:$BX$17)*Флаги!U17</f>
        <v>6000000.0000000009</v>
      </c>
      <c r="V17" s="16">
        <f>($E$17*Флаги!$E$17)/SUM(Флаги!$R$17:$BX$17)*Флаги!V17</f>
        <v>6000000.0000000009</v>
      </c>
      <c r="W17" s="16">
        <f>($E$17*Флаги!$E$17)/SUM(Флаги!$R$17:$BX$17)*Флаги!W17</f>
        <v>6000000.0000000009</v>
      </c>
      <c r="X17" s="16">
        <f>($E$17*Флаги!$E$17)/SUM(Флаги!$R$17:$BX$17)*Флаги!X17</f>
        <v>6000000.0000000009</v>
      </c>
      <c r="Y17" s="16">
        <f>($E$17*Флаги!$E$17)/SUM(Флаги!$R$17:$BX$17)*Флаги!Y17</f>
        <v>6000000.0000000009</v>
      </c>
      <c r="Z17" s="16">
        <f>($E$17*Флаги!$E$17)/SUM(Флаги!$R$17:$BX$17)*Флаги!Z17</f>
        <v>6000000.0000000009</v>
      </c>
      <c r="AA17" s="16">
        <f>($E$17*Флаги!$E$17)/SUM(Флаги!$R$17:$BX$17)*Флаги!AA17</f>
        <v>6000000.0000000009</v>
      </c>
      <c r="AB17" s="16">
        <f>($E$17*Флаги!$E$17)/SUM(Флаги!$R$17:$BX$17)*Флаги!AB17</f>
        <v>6000000.0000000009</v>
      </c>
      <c r="AC17" s="16">
        <f>($E$17*Флаги!$E$17)/SUM(Флаги!$R$17:$BX$17)*Флаги!AC17</f>
        <v>6000000.0000000009</v>
      </c>
      <c r="AD17" s="16">
        <f>($E$17*Флаги!$E$17)/SUM(Флаги!$R$17:$BX$17)*Флаги!AD17</f>
        <v>6000000.0000000009</v>
      </c>
      <c r="AE17" s="16">
        <f>($E$17*Флаги!$E$17)/SUM(Флаги!$R$17:$BX$17)*Флаги!AE17</f>
        <v>6000000.0000000009</v>
      </c>
      <c r="AF17" s="16">
        <f>($E$17*Флаги!$E$17)/SUM(Флаги!$R$17:$BX$17)*Флаги!AF17</f>
        <v>6000000.0000000009</v>
      </c>
      <c r="AG17" s="16">
        <f>($E$17*Флаги!$E$17)/SUM(Флаги!$R$17:$BX$17)*Флаги!AG17</f>
        <v>6000000.0000000009</v>
      </c>
      <c r="AH17" s="16">
        <f>($E$17*Флаги!$E$17)/SUM(Флаги!$R$17:$BX$17)*Флаги!AH17</f>
        <v>6000000.0000000009</v>
      </c>
      <c r="AI17" s="16">
        <f>($E$17*Флаги!$E$17)/SUM(Флаги!$R$17:$BX$17)*Флаги!AI17</f>
        <v>6000000.0000000009</v>
      </c>
      <c r="AJ17" s="16">
        <f>($E$17*Флаги!$E$17)/SUM(Флаги!$R$17:$BX$17)*Флаги!AJ17</f>
        <v>6000000.0000000009</v>
      </c>
      <c r="AK17" s="16">
        <f>($E$17*Флаги!$E$17)/SUM(Флаги!$R$17:$BX$17)*Флаги!AK17</f>
        <v>6000000.0000000009</v>
      </c>
      <c r="AL17" s="16">
        <f>($E$17*Флаги!$E$17)/SUM(Флаги!$R$17:$BX$17)*Флаги!AL17</f>
        <v>6000000.0000000009</v>
      </c>
      <c r="AM17" s="16">
        <f>($E$17*Флаги!$E$17)/SUM(Флаги!$R$17:$BX$17)*Флаги!AM17</f>
        <v>6000000.0000000009</v>
      </c>
      <c r="AN17" s="16">
        <f>($E$17*Флаги!$E$17)/SUM(Флаги!$R$17:$BX$17)*Флаги!AN17</f>
        <v>6000000.0000000009</v>
      </c>
      <c r="AO17" s="16">
        <f>($E$17*Флаги!$E$17)/SUM(Флаги!$R$17:$BX$17)*Флаги!AO17</f>
        <v>6000000.0000000009</v>
      </c>
      <c r="AP17" s="16">
        <f>($E$17*Флаги!$E$17)/SUM(Флаги!$R$17:$BX$17)*Флаги!AP17</f>
        <v>6000000.0000000009</v>
      </c>
      <c r="AQ17" s="16">
        <f>($E$17*Флаги!$E$17)/SUM(Флаги!$R$17:$BX$17)*Флаги!AQ17</f>
        <v>6000000.0000000009</v>
      </c>
      <c r="AR17" s="16">
        <f>($E$17*Флаги!$E$17)/SUM(Флаги!$R$17:$BX$17)*Флаги!AR17</f>
        <v>6000000.0000000009</v>
      </c>
      <c r="AS17" s="16">
        <f>($E$17*Флаги!$E$17)/SUM(Флаги!$R$17:$BX$17)*Флаги!AS17</f>
        <v>6000000.0000000009</v>
      </c>
      <c r="AT17" s="16">
        <f>($E$17*Флаги!$E$17)/SUM(Флаги!$R$17:$BX$17)*Флаги!AT17</f>
        <v>6000000.0000000009</v>
      </c>
      <c r="AU17" s="16">
        <f>($E$17*Флаги!$E$17)/SUM(Флаги!$R$17:$BX$17)*Флаги!AU17</f>
        <v>6000000.0000000009</v>
      </c>
      <c r="AV17" s="16">
        <f>($E$17*Флаги!$E$17)/SUM(Флаги!$R$17:$BX$17)*Флаги!AV17</f>
        <v>6000000.0000000009</v>
      </c>
      <c r="AW17" s="16">
        <f>($E$17*Флаги!$E$17)/SUM(Флаги!$R$17:$BX$17)*Флаги!AW17</f>
        <v>6000000.0000000009</v>
      </c>
      <c r="AX17" s="16">
        <f>($E$17*Флаги!$E$17)/SUM(Флаги!$R$17:$BX$17)*Флаги!AX17</f>
        <v>6000000.0000000009</v>
      </c>
      <c r="AY17" s="16">
        <f>($E$17*Флаги!$E$17)/SUM(Флаги!$R$17:$BX$17)*Флаги!AY17</f>
        <v>6000000.0000000009</v>
      </c>
      <c r="AZ17" s="16">
        <f>($E$17*Флаги!$E$17)/SUM(Флаги!$R$17:$BX$17)*Флаги!AZ17</f>
        <v>6000000.0000000009</v>
      </c>
      <c r="BA17" s="16">
        <f>($E$17*Флаги!$E$17)/SUM(Флаги!$R$17:$BX$17)*Флаги!BA17</f>
        <v>6000000.0000000009</v>
      </c>
      <c r="BB17" s="16">
        <f>($E$17*Флаги!$E$17)/SUM(Флаги!$R$17:$BX$17)*Флаги!BB17</f>
        <v>6000000.0000000009</v>
      </c>
      <c r="BC17" s="16">
        <f>($E$17*Флаги!$E$17)/SUM(Флаги!$R$17:$BX$17)*Флаги!BC17</f>
        <v>6000000.0000000009</v>
      </c>
      <c r="BD17" s="16">
        <f>($E$17*Флаги!$E$17)/SUM(Флаги!$R$17:$BX$17)*Флаги!BD17</f>
        <v>6000000.0000000009</v>
      </c>
      <c r="BE17" s="16">
        <f>($E$17*Флаги!$E$17)/SUM(Флаги!$R$17:$BX$17)*Флаги!BE17</f>
        <v>6000000.0000000009</v>
      </c>
      <c r="BF17" s="16">
        <f>($E$17*Флаги!$E$17)/SUM(Флаги!$R$17:$BX$17)*Флаги!BF17</f>
        <v>6000000.0000000009</v>
      </c>
      <c r="BG17" s="16">
        <f>($E$17*Флаги!$E$17)/SUM(Флаги!$R$17:$BX$17)*Флаги!BG17</f>
        <v>6000000.0000000009</v>
      </c>
      <c r="BH17" s="16">
        <f>($E$17*Флаги!$E$17)/SUM(Флаги!$R$17:$BX$17)*Флаги!BH17</f>
        <v>6000000.0000000009</v>
      </c>
      <c r="BI17" s="16">
        <f>($E$17*Флаги!$E$17)/SUM(Флаги!$R$17:$BX$17)*Флаги!BI17</f>
        <v>6000000.0000000009</v>
      </c>
      <c r="BJ17" s="16">
        <f>($E$17*Флаги!$E$17)/SUM(Флаги!$R$17:$BX$17)*Флаги!BJ17</f>
        <v>6000000.0000000009</v>
      </c>
      <c r="BK17" s="16">
        <f>($E$17*Флаги!$E$17)/SUM(Флаги!$R$17:$BX$17)*Флаги!BK17</f>
        <v>6000000.0000000009</v>
      </c>
      <c r="BL17" s="16">
        <f>($E$17*Флаги!$E$17)/SUM(Флаги!$R$17:$BX$17)*Флаги!BL17</f>
        <v>6000000.0000000009</v>
      </c>
      <c r="BM17" s="16">
        <f>($E$17*Флаги!$E$17)/SUM(Флаги!$R$17:$BX$17)*Флаги!BM17</f>
        <v>6000000.0000000009</v>
      </c>
      <c r="BN17" s="16">
        <f>($E$17*Флаги!$E$17)/SUM(Флаги!$R$17:$BX$17)*Флаги!BN17</f>
        <v>6000000.0000000009</v>
      </c>
      <c r="BO17" s="16">
        <f>($E$17*Флаги!$E$17)/SUM(Флаги!$R$17:$BX$17)*Флаги!BO17</f>
        <v>6000000.0000000009</v>
      </c>
      <c r="BP17" s="16">
        <f>($E$17*Флаги!$E$17)/SUM(Флаги!$R$17:$BX$17)*Флаги!BP17</f>
        <v>6000000.0000000009</v>
      </c>
      <c r="BQ17" s="16">
        <f>($E$17*Флаги!$E$17)/SUM(Флаги!$R$17:$BX$17)*Флаги!BQ17</f>
        <v>6000000.0000000009</v>
      </c>
      <c r="BR17" s="16">
        <f>($E$17*Флаги!$E$17)/SUM(Флаги!$R$17:$BX$17)*Флаги!BR17</f>
        <v>6000000.0000000009</v>
      </c>
      <c r="BS17" s="16">
        <f>($E$17*Флаги!$E$17)/SUM(Флаги!$R$17:$BX$17)*Флаги!BS17</f>
        <v>6000000.0000000009</v>
      </c>
      <c r="BT17" s="16">
        <f>($E$17*Флаги!$E$17)/SUM(Флаги!$R$17:$BX$17)*Флаги!BT17</f>
        <v>6000000.0000000009</v>
      </c>
      <c r="BU17" s="16">
        <f>($E$17*Флаги!$E$17)/SUM(Флаги!$R$17:$BX$17)*Флаги!BU17</f>
        <v>0</v>
      </c>
      <c r="BV17" s="16">
        <f>($E$17*Флаги!$E$17)/SUM(Флаги!$R$17:$BX$17)*Флаги!BV17</f>
        <v>0</v>
      </c>
      <c r="BW17" s="16">
        <f>($E$17*Флаги!$E$17)/SUM(Флаги!$R$17:$BX$17)*Флаги!BW17</f>
        <v>0</v>
      </c>
      <c r="BX17" s="14">
        <f>$E$17/Флаги!$C$17*Флаги!BX17</f>
        <v>0</v>
      </c>
    </row>
    <row r="18" spans="1:76" x14ac:dyDescent="0.3">
      <c r="A18" s="160">
        <f t="shared" si="0"/>
        <v>321597647.12292182</v>
      </c>
      <c r="B18" s="93" t="b">
        <f t="shared" si="1"/>
        <v>1</v>
      </c>
      <c r="C18" s="15" t="s">
        <v>100</v>
      </c>
      <c r="D18" s="103" t="s">
        <v>6</v>
      </c>
      <c r="E18" s="16">
        <f>Вертикаль!C18</f>
        <v>321597647.12292182</v>
      </c>
      <c r="F18" s="16"/>
      <c r="G18" s="16"/>
      <c r="H18" s="16"/>
      <c r="I18" s="16"/>
      <c r="J18" s="16"/>
      <c r="K18" s="16"/>
      <c r="L18" s="16"/>
      <c r="M18" s="16"/>
      <c r="N18" s="16"/>
      <c r="O18" s="16">
        <f>'Горизонталь поквартально'!I18</f>
        <v>5965359.8380566807</v>
      </c>
      <c r="P18" s="16"/>
      <c r="Q18" s="16"/>
      <c r="R18" s="16">
        <f>'Горизонталь поквартально'!J18</f>
        <v>11930719.676113361</v>
      </c>
      <c r="S18" s="16"/>
      <c r="T18" s="16"/>
      <c r="U18" s="16">
        <f>'Горизонталь поквартально'!K18</f>
        <v>12594059.635627532</v>
      </c>
      <c r="V18" s="16"/>
      <c r="W18" s="16"/>
      <c r="X18" s="16">
        <f>'Горизонталь поквартально'!L18</f>
        <v>10826719.676113361</v>
      </c>
      <c r="Y18" s="16"/>
      <c r="Z18" s="16"/>
      <c r="AA18" s="16">
        <f>'Горизонталь поквартально'!M18</f>
        <v>13205475.742958052</v>
      </c>
      <c r="AB18" s="16"/>
      <c r="AC18" s="16"/>
      <c r="AD18" s="16">
        <f>'Горизонталь поквартально'!N18</f>
        <v>15558269.883710919</v>
      </c>
      <c r="AE18" s="16"/>
      <c r="AF18" s="16"/>
      <c r="AG18" s="16">
        <f>'Горизонталь поквартально'!O18</f>
        <v>17911064.02446378</v>
      </c>
      <c r="AH18" s="16"/>
      <c r="AI18" s="16"/>
      <c r="AJ18" s="16">
        <f>'Горизонталь поквартально'!P18</f>
        <v>20263858.165216643</v>
      </c>
      <c r="AK18" s="16"/>
      <c r="AL18" s="16"/>
      <c r="AM18" s="16">
        <f>'Горизонталь поквартально'!Q18</f>
        <v>11308326.152984753</v>
      </c>
      <c r="AN18" s="16"/>
      <c r="AO18" s="16"/>
      <c r="AP18" s="16">
        <f>'Горизонталь поквартально'!R18</f>
        <v>12484723.223361185</v>
      </c>
      <c r="AQ18" s="16"/>
      <c r="AR18" s="16"/>
      <c r="AS18" s="16">
        <f>'Горизонталь поквартально'!S18</f>
        <v>13661120.293737616</v>
      </c>
      <c r="AT18" s="16"/>
      <c r="AU18" s="16"/>
      <c r="AV18" s="16">
        <f>'Горизонталь поквартально'!T18</f>
        <v>14837517.364114048</v>
      </c>
      <c r="AW18" s="16"/>
      <c r="AX18" s="16"/>
      <c r="AY18" s="16">
        <f>'Горизонталь поквартально'!U18</f>
        <v>16013914.43449048</v>
      </c>
      <c r="AZ18" s="16"/>
      <c r="BA18" s="16"/>
      <c r="BB18" s="16">
        <f>'Горизонталь поквартально'!V18</f>
        <v>17190311.504866913</v>
      </c>
      <c r="BC18" s="16"/>
      <c r="BD18" s="16"/>
      <c r="BE18" s="16">
        <f>'Горизонталь поквартально'!W18</f>
        <v>18366708.575243343</v>
      </c>
      <c r="BF18" s="16"/>
      <c r="BG18" s="16"/>
      <c r="BH18" s="16">
        <f>'Горизонталь поквартально'!X18</f>
        <v>19543105.645619776</v>
      </c>
      <c r="BI18" s="16"/>
      <c r="BJ18" s="16"/>
      <c r="BK18" s="16">
        <f>'Горизонталь поквартально'!Y18</f>
        <v>20719502.715996206</v>
      </c>
      <c r="BL18" s="16"/>
      <c r="BM18" s="16"/>
      <c r="BN18" s="16">
        <f>'Горизонталь поквартально'!Z18</f>
        <v>21895899.786372636</v>
      </c>
      <c r="BO18" s="16"/>
      <c r="BP18" s="16"/>
      <c r="BQ18" s="16">
        <f>'Горизонталь поквартально'!AA18</f>
        <v>23072296.856749069</v>
      </c>
      <c r="BR18" s="16"/>
      <c r="BS18" s="16"/>
      <c r="BT18" s="16">
        <f>'Горизонталь поквартально'!AB18</f>
        <v>24248693.927125499</v>
      </c>
      <c r="BU18" s="16"/>
      <c r="BV18" s="16"/>
      <c r="BW18" s="16"/>
      <c r="BX18" s="14"/>
    </row>
    <row r="19" spans="1:76" x14ac:dyDescent="0.3">
      <c r="A19" s="160">
        <f t="shared" si="0"/>
        <v>80828979.757085055</v>
      </c>
      <c r="B19" s="93" t="b">
        <f t="shared" si="1"/>
        <v>0</v>
      </c>
      <c r="C19" s="15" t="s">
        <v>97</v>
      </c>
      <c r="D19" s="103" t="s">
        <v>6</v>
      </c>
      <c r="E19" s="16">
        <f>Вертикаль!C19</f>
        <v>80828979.757085025</v>
      </c>
      <c r="F19" s="16"/>
      <c r="G19" s="16"/>
      <c r="H19" s="16"/>
      <c r="I19" s="16"/>
      <c r="J19" s="16"/>
      <c r="K19" s="16"/>
      <c r="L19" s="16">
        <f>SUM(L11:BS11,L14:BS14,L15:BS15,L16:BS16,L17:BS17,L22:BS22,L23:BS23,L21:BS21)*'Исходные данные'!D22</f>
        <v>80828979.757085055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4"/>
    </row>
    <row r="20" spans="1:76" x14ac:dyDescent="0.3">
      <c r="A20" s="160">
        <f t="shared" si="0"/>
        <v>80828979.757084906</v>
      </c>
      <c r="B20" s="93" t="b">
        <f t="shared" si="1"/>
        <v>0</v>
      </c>
      <c r="C20" s="15" t="s">
        <v>98</v>
      </c>
      <c r="D20" s="103" t="s">
        <v>6</v>
      </c>
      <c r="E20" s="16">
        <f>Вертикаль!C20</f>
        <v>80828979.75708501</v>
      </c>
      <c r="F20" s="16"/>
      <c r="G20" s="16"/>
      <c r="H20" s="16"/>
      <c r="I20" s="16"/>
      <c r="J20" s="16"/>
      <c r="K20" s="16"/>
      <c r="L20" s="16">
        <f>SUM(L11,L14,L15,L16,L17,L22,L23,L21)*'Исходные данные'!$D$23</f>
        <v>1657044.3994601893</v>
      </c>
      <c r="M20" s="16">
        <f>SUM(M11,M14,M15,M16,M17,M22,M23,M21)*'Исходные данные'!$D$23</f>
        <v>1657044.3994601893</v>
      </c>
      <c r="N20" s="16">
        <f>SUM(N11,N14,N15,N16,N17,N22,N23,N21)*'Исходные данные'!$D$23</f>
        <v>1657044.3994601893</v>
      </c>
      <c r="O20" s="16">
        <f>SUM(O11,O14,O15,O16,O17,O22,O23,O21)*'Исходные данные'!$D$23</f>
        <v>1657044.3994601893</v>
      </c>
      <c r="P20" s="16">
        <f>SUM(P11,P14,P15,P16,P17,P22,P23,P21)*'Исходные данные'!$D$23</f>
        <v>1657044.3994601893</v>
      </c>
      <c r="Q20" s="16">
        <f>SUM(Q11,Q14,Q15,Q16,Q17,Q22,Q23,Q21)*'Исходные данные'!$D$23</f>
        <v>1657044.3994601893</v>
      </c>
      <c r="R20" s="16">
        <f>SUM(R11,R14,R15,R16,R17,R22,R23,R21)*'Исходные данные'!$D$23</f>
        <v>1350377.7327935225</v>
      </c>
      <c r="S20" s="16">
        <f>SUM(S11,S14,S15,S16,S17,S22,S23,S21)*'Исходные данные'!$D$23</f>
        <v>1350377.7327935225</v>
      </c>
      <c r="T20" s="16">
        <f>SUM(T11,T14,T15,T16,T17,T22,T23,T21)*'Исходные данные'!$D$23</f>
        <v>1350377.7327935225</v>
      </c>
      <c r="U20" s="16">
        <f>SUM(U11,U14,U15,U16,U17,U22,U23,U21)*'Исходные данные'!$D$23</f>
        <v>1350377.7327935225</v>
      </c>
      <c r="V20" s="16">
        <f>SUM(V11,V14,V15,V16,V17,V22,V23,V21)*'Исходные данные'!$D$23</f>
        <v>1350377.7327935225</v>
      </c>
      <c r="W20" s="16">
        <f>SUM(W11,W14,W15,W16,W17,W22,W23,W21)*'Исходные данные'!$D$23</f>
        <v>1350377.7327935225</v>
      </c>
      <c r="X20" s="16">
        <f>SUM(X11,X14,X15,X16,X17,X22,X23,X21)*'Исходные данные'!$D$23</f>
        <v>1350377.7327935225</v>
      </c>
      <c r="Y20" s="16">
        <f>SUM(Y11,Y14,Y15,Y16,Y17,Y22,Y23,Y21)*'Исходные данные'!$D$23</f>
        <v>1307107.8559738134</v>
      </c>
      <c r="Z20" s="16">
        <f>SUM(Z11,Z14,Z15,Z16,Z17,Z22,Z23,Z21)*'Исходные данные'!$D$23</f>
        <v>1307107.8559738134</v>
      </c>
      <c r="AA20" s="16">
        <f>SUM(AA11,AA14,AA15,AA16,AA17,AA22,AA23,AA21)*'Исходные данные'!$D$23</f>
        <v>1307107.8559738134</v>
      </c>
      <c r="AB20" s="16">
        <f>SUM(AB11,AB14,AB15,AB16,AB17,AB22,AB23,AB21)*'Исходные данные'!$D$23</f>
        <v>1307107.8559738134</v>
      </c>
      <c r="AC20" s="16">
        <f>SUM(AC11,AC14,AC15,AC16,AC17,AC22,AC23,AC21)*'Исходные данные'!$D$23</f>
        <v>1307107.8559738134</v>
      </c>
      <c r="AD20" s="16">
        <f>SUM(AD11,AD14,AD15,AD16,AD17,AD22,AD23,AD21)*'Исходные данные'!$D$23</f>
        <v>1307107.8559738134</v>
      </c>
      <c r="AE20" s="16">
        <f>SUM(AE11,AE14,AE15,AE16,AE17,AE22,AE23,AE21)*'Исходные данные'!$D$23</f>
        <v>1307107.8559738134</v>
      </c>
      <c r="AF20" s="16">
        <f>SUM(AF11,AF14,AF15,AF16,AF17,AF22,AF23,AF21)*'Исходные данные'!$D$23</f>
        <v>1307107.8559738134</v>
      </c>
      <c r="AG20" s="16">
        <f>SUM(AG11,AG14,AG15,AG16,AG17,AG22,AG23,AG21)*'Исходные данные'!$D$23</f>
        <v>1307107.8559738134</v>
      </c>
      <c r="AH20" s="16">
        <f>SUM(AH11,AH14,AH15,AH16,AH17,AH22,AH23,AH21)*'Исходные данные'!$D$23</f>
        <v>1307107.8559738134</v>
      </c>
      <c r="AI20" s="16">
        <f>SUM(AI11,AI14,AI15,AI16,AI17,AI22,AI23,AI21)*'Исходные данные'!$D$23</f>
        <v>1307107.8559738134</v>
      </c>
      <c r="AJ20" s="16">
        <f>SUM(AJ11,AJ14,AJ15,AJ16,AJ17,AJ22,AJ23,AJ21)*'Исходные данные'!$D$23</f>
        <v>1307107.8559738134</v>
      </c>
      <c r="AK20" s="16">
        <f>SUM(AK11,AK14,AK15,AK16,AK17,AK22,AK23,AK21)*'Исходные данные'!$D$23</f>
        <v>1307107.8559738134</v>
      </c>
      <c r="AL20" s="16">
        <f>SUM(AL11,AL14,AL15,AL16,AL17,AL22,AL23,AL21)*'Исходные данные'!$D$23</f>
        <v>1307107.8559738134</v>
      </c>
      <c r="AM20" s="16">
        <f>SUM(AM11,AM14,AM15,AM16,AM17,AM22,AM23,AM21)*'Исходные данные'!$D$23</f>
        <v>1307107.8559738134</v>
      </c>
      <c r="AN20" s="16">
        <f>SUM(AN11,AN14,AN15,AN16,AN17,AN22,AN23,AN21)*'Исходные данные'!$D$23</f>
        <v>1307107.8559738134</v>
      </c>
      <c r="AO20" s="16">
        <f>SUM(AO11,AO14,AO15,AO16,AO17,AO22,AO23,AO21)*'Исходные данные'!$D$23</f>
        <v>1307107.8559738134</v>
      </c>
      <c r="AP20" s="16">
        <f>SUM(AP11,AP14,AP15,AP16,AP17,AP22,AP23,AP21)*'Исходные данные'!$D$23</f>
        <v>1307107.8559738134</v>
      </c>
      <c r="AQ20" s="16">
        <f>SUM(AQ11,AQ14,AQ15,AQ16,AQ17,AQ22,AQ23,AQ21)*'Исходные данные'!$D$23</f>
        <v>1307107.8559738134</v>
      </c>
      <c r="AR20" s="16">
        <f>SUM(AR11,AR14,AR15,AR16,AR17,AR22,AR23,AR21)*'Исходные данные'!$D$23</f>
        <v>1307107.8559738134</v>
      </c>
      <c r="AS20" s="16">
        <f>SUM(AS11,AS14,AS15,AS16,AS17,AS22,AS23,AS21)*'Исходные данные'!$D$23</f>
        <v>1307107.8559738134</v>
      </c>
      <c r="AT20" s="16">
        <f>SUM(AT11,AT14,AT15,AT16,AT17,AT22,AT23,AT21)*'Исходные данные'!$D$23</f>
        <v>1307107.8559738134</v>
      </c>
      <c r="AU20" s="16">
        <f>SUM(AU11,AU14,AU15,AU16,AU17,AU22,AU23,AU21)*'Исходные данные'!$D$23</f>
        <v>1307107.8559738134</v>
      </c>
      <c r="AV20" s="16">
        <f>SUM(AV11,AV14,AV15,AV16,AV17,AV22,AV23,AV21)*'Исходные данные'!$D$23</f>
        <v>1307107.8559738134</v>
      </c>
      <c r="AW20" s="16">
        <f>SUM(AW11,AW14,AW15,AW16,AW17,AW22,AW23,AW21)*'Исходные данные'!$D$23</f>
        <v>1307107.8559738134</v>
      </c>
      <c r="AX20" s="16">
        <f>SUM(AX11,AX14,AX15,AX16,AX17,AX22,AX23,AX21)*'Исходные данные'!$D$23</f>
        <v>1307107.8559738134</v>
      </c>
      <c r="AY20" s="16">
        <f>SUM(AY11,AY14,AY15,AY16,AY17,AY22,AY23,AY21)*'Исходные данные'!$D$23</f>
        <v>1307107.8559738134</v>
      </c>
      <c r="AZ20" s="16">
        <f>SUM(AZ11,AZ14,AZ15,AZ16,AZ17,AZ22,AZ23,AZ21)*'Исходные данные'!$D$23</f>
        <v>1307107.8559738134</v>
      </c>
      <c r="BA20" s="16">
        <f>SUM(BA11,BA14,BA15,BA16,BA17,BA22,BA23,BA21)*'Исходные данные'!$D$23</f>
        <v>1307107.8559738134</v>
      </c>
      <c r="BB20" s="16">
        <f>SUM(BB11,BB14,BB15,BB16,BB17,BB22,BB23,BB21)*'Исходные данные'!$D$23</f>
        <v>1307107.8559738134</v>
      </c>
      <c r="BC20" s="16">
        <f>SUM(BC11,BC14,BC15,BC16,BC17,BC22,BC23,BC21)*'Исходные данные'!$D$23</f>
        <v>1307107.8559738134</v>
      </c>
      <c r="BD20" s="16">
        <f>SUM(BD11,BD14,BD15,BD16,BD17,BD22,BD23,BD21)*'Исходные данные'!$D$23</f>
        <v>1307107.8559738134</v>
      </c>
      <c r="BE20" s="16">
        <f>SUM(BE11,BE14,BE15,BE16,BE17,BE22,BE23,BE21)*'Исходные данные'!$D$23</f>
        <v>1307107.8559738134</v>
      </c>
      <c r="BF20" s="16">
        <f>SUM(BF11,BF14,BF15,BF16,BF17,BF22,BF23,BF21)*'Исходные данные'!$D$23</f>
        <v>1307107.8559738134</v>
      </c>
      <c r="BG20" s="16">
        <f>SUM(BG11,BG14,BG15,BG16,BG17,BG22,BG23,BG21)*'Исходные данные'!$D$23</f>
        <v>1307107.8559738134</v>
      </c>
      <c r="BH20" s="16">
        <f>SUM(BH11,BH14,BH15,BH16,BH17,BH22,BH23,BH21)*'Исходные данные'!$D$23</f>
        <v>1307107.8559738134</v>
      </c>
      <c r="BI20" s="16">
        <f>SUM(BI11,BI14,BI15,BI16,BI17,BI22,BI23,BI21)*'Исходные данные'!$D$23</f>
        <v>1307107.8559738134</v>
      </c>
      <c r="BJ20" s="16">
        <f>SUM(BJ11,BJ14,BJ15,BJ16,BJ17,BJ22,BJ23,BJ21)*'Исходные данные'!$D$23</f>
        <v>1307107.8559738134</v>
      </c>
      <c r="BK20" s="16">
        <f>SUM(BK11,BK14,BK15,BK16,BK17,BK22,BK23,BK21)*'Исходные данные'!$D$23</f>
        <v>1307107.8559738134</v>
      </c>
      <c r="BL20" s="16">
        <f>SUM(BL11,BL14,BL15,BL16,BL17,BL22,BL23,BL21)*'Исходные данные'!$D$23</f>
        <v>1307107.8559738134</v>
      </c>
      <c r="BM20" s="16">
        <f>SUM(BM11,BM14,BM15,BM16,BM17,BM22,BM23,BM21)*'Исходные данные'!$D$23</f>
        <v>1307107.8559738134</v>
      </c>
      <c r="BN20" s="16">
        <f>SUM(BN11,BN14,BN15,BN16,BN17,BN22,BN23,BN21)*'Исходные данные'!$D$23</f>
        <v>1307107.8559738134</v>
      </c>
      <c r="BO20" s="16">
        <f>SUM(BO11,BO14,BO15,BO16,BO17,BO22,BO23,BO21)*'Исходные данные'!$D$23</f>
        <v>1307107.8559738134</v>
      </c>
      <c r="BP20" s="16">
        <f>SUM(BP11,BP14,BP15,BP16,BP17,BP22,BP23,BP21)*'Исходные данные'!$D$23</f>
        <v>1307107.8559738134</v>
      </c>
      <c r="BQ20" s="16">
        <f>SUM(BQ11,BQ14,BQ15,BQ16,BQ17,BQ22,BQ23,BQ21)*'Исходные данные'!$D$23</f>
        <v>1307107.8559738134</v>
      </c>
      <c r="BR20" s="16">
        <f>SUM(BR11,BR14,BR15,BR16,BR17,BR22,BR23,BR21)*'Исходные данные'!$D$23</f>
        <v>1307107.8559738134</v>
      </c>
      <c r="BS20" s="16">
        <f>SUM(BS11,BS14,BS15,BS16,BS17,BS22,BS23,BS21)*'Исходные данные'!$D$23</f>
        <v>1307107.8559738134</v>
      </c>
      <c r="BT20" s="16"/>
      <c r="BU20" s="16"/>
      <c r="BV20" s="16"/>
      <c r="BW20" s="16"/>
      <c r="BX20" s="14"/>
    </row>
    <row r="21" spans="1:76" x14ac:dyDescent="0.3">
      <c r="A21" s="160">
        <f t="shared" si="0"/>
        <v>644000000.00000024</v>
      </c>
      <c r="B21" s="93" t="b">
        <f t="shared" si="1"/>
        <v>1</v>
      </c>
      <c r="C21" s="15" t="s">
        <v>101</v>
      </c>
      <c r="D21" s="103" t="s">
        <v>6</v>
      </c>
      <c r="E21" s="16">
        <f>Вертикаль!C21</f>
        <v>644000000.00000024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>
        <f>(SUM(F8:BS8)-SUM(F11:BS11,F14:BS14,F15:BS15,F16:BS16,F17:BS17,F18:BS18,F19:BS19,F20:BS20,F22:BS22,F23:BS23))*'Исходные данные'!$D$24*'Исходные данные'!$D$32</f>
        <v>491393851.0760535</v>
      </c>
      <c r="BU21" s="16">
        <f>(SUM(BT8)-SUM(BT11,BT14,BT15,BT16,BT17,BT18,BT19,BT20,BT22,BT23))*'Исходные данные'!$D$24*'Исходные данные'!$D$32</f>
        <v>26532334.25197893</v>
      </c>
      <c r="BV21" s="16">
        <f>(SUM(BU8)-SUM(BU11,BU14,BU15,BU16,BU17,BU18,BU19,BU20,BU22,BU23))*'Исходные данные'!$D$24*'Исходные данные'!$D$32</f>
        <v>31518453.66799194</v>
      </c>
      <c r="BW21" s="16">
        <f>(SUM(BV8)-SUM(BV11,BV14,BV15,BV16,BV17,BV18,BV19,BV20,BV22,BV23))*'Исходные данные'!$D$24*'Исходные данные'!$D$32</f>
        <v>31518453.66799194</v>
      </c>
      <c r="BX21" s="14">
        <f>(SUM(BW8:BX8)-SUM(BW11:BX11,BW14:BX14,BW15:BX15,BW16:BX16,BW17:BX17,BW18:BX18,BW19:BX19,BW20:BX20,BW22:BX22,BW23:BX23))*'Исходные данные'!$D$24*'Исходные данные'!$D$32</f>
        <v>63036907.33598388</v>
      </c>
    </row>
    <row r="22" spans="1:76" x14ac:dyDescent="0.3">
      <c r="A22" s="160">
        <f t="shared" si="0"/>
        <v>71000000</v>
      </c>
      <c r="B22" s="93" t="b">
        <f t="shared" si="1"/>
        <v>1</v>
      </c>
      <c r="C22" s="15" t="s">
        <v>15</v>
      </c>
      <c r="D22" s="103" t="s">
        <v>6</v>
      </c>
      <c r="E22" s="16">
        <f>'Исходные данные'!D4*'Исходные данные'!D18</f>
        <v>71000000</v>
      </c>
      <c r="F22" s="16">
        <f>$E$22/Флаги!$C$20*Флаги!F20</f>
        <v>1000000</v>
      </c>
      <c r="G22" s="16">
        <f>$E$22/Флаги!$C$20*Флаги!G20</f>
        <v>1000000</v>
      </c>
      <c r="H22" s="16">
        <f>$E$22/Флаги!$C$20*Флаги!H20</f>
        <v>1000000</v>
      </c>
      <c r="I22" s="16">
        <f>$E$22/Флаги!$C$20*Флаги!I20</f>
        <v>1000000</v>
      </c>
      <c r="J22" s="16">
        <f>$E$22/Флаги!$C$20*Флаги!J20</f>
        <v>1000000</v>
      </c>
      <c r="K22" s="16">
        <f>$E$22/Флаги!$C$20*Флаги!K20</f>
        <v>1000000</v>
      </c>
      <c r="L22" s="16">
        <f>$E$22/Флаги!$C$20*Флаги!L20</f>
        <v>1000000</v>
      </c>
      <c r="M22" s="16">
        <f>$E$22/Флаги!$C$20*Флаги!M20</f>
        <v>1000000</v>
      </c>
      <c r="N22" s="16">
        <f>$E$22/Флаги!$C$20*Флаги!N20</f>
        <v>1000000</v>
      </c>
      <c r="O22" s="16">
        <f>$E$22/Флаги!$C$20*Флаги!O20</f>
        <v>1000000</v>
      </c>
      <c r="P22" s="16">
        <f>$E$22/Флаги!$C$20*Флаги!P20</f>
        <v>1000000</v>
      </c>
      <c r="Q22" s="16">
        <f>$E$22/Флаги!$C$20*Флаги!Q20</f>
        <v>1000000</v>
      </c>
      <c r="R22" s="16">
        <f>$E$22/Флаги!$C$20*Флаги!R20</f>
        <v>1000000</v>
      </c>
      <c r="S22" s="16">
        <f>$E$22/Флаги!$C$20*Флаги!S20</f>
        <v>1000000</v>
      </c>
      <c r="T22" s="16">
        <f>$E$22/Флаги!$C$20*Флаги!T20</f>
        <v>1000000</v>
      </c>
      <c r="U22" s="16">
        <f>$E$22/Флаги!$C$20*Флаги!U20</f>
        <v>1000000</v>
      </c>
      <c r="V22" s="16">
        <f>$E$22/Флаги!$C$20*Флаги!V20</f>
        <v>1000000</v>
      </c>
      <c r="W22" s="16">
        <f>$E$22/Флаги!$C$20*Флаги!W20</f>
        <v>1000000</v>
      </c>
      <c r="X22" s="16">
        <f>$E$22/Флаги!$C$20*Флаги!X20</f>
        <v>1000000</v>
      </c>
      <c r="Y22" s="16">
        <f>$E$22/Флаги!$C$20*Флаги!Y20</f>
        <v>1000000</v>
      </c>
      <c r="Z22" s="16">
        <f>$E$22/Флаги!$C$20*Флаги!Z20</f>
        <v>1000000</v>
      </c>
      <c r="AA22" s="16">
        <f>$E$22/Флаги!$C$20*Флаги!AA20</f>
        <v>1000000</v>
      </c>
      <c r="AB22" s="16">
        <f>$E$22/Флаги!$C$20*Флаги!AB20</f>
        <v>1000000</v>
      </c>
      <c r="AC22" s="16">
        <f>$E$22/Флаги!$C$20*Флаги!AC20</f>
        <v>1000000</v>
      </c>
      <c r="AD22" s="16">
        <f>$E$22/Флаги!$C$20*Флаги!AD20</f>
        <v>1000000</v>
      </c>
      <c r="AE22" s="16">
        <f>$E$22/Флаги!$C$20*Флаги!AE20</f>
        <v>1000000</v>
      </c>
      <c r="AF22" s="16">
        <f>$E$22/Флаги!$C$20*Флаги!AF20</f>
        <v>1000000</v>
      </c>
      <c r="AG22" s="16">
        <f>$E$22/Флаги!$C$20*Флаги!AG20</f>
        <v>1000000</v>
      </c>
      <c r="AH22" s="16">
        <f>$E$22/Флаги!$C$20*Флаги!AH20</f>
        <v>1000000</v>
      </c>
      <c r="AI22" s="16">
        <f>$E$22/Флаги!$C$20*Флаги!AI20</f>
        <v>1000000</v>
      </c>
      <c r="AJ22" s="16">
        <f>$E$22/Флаги!$C$20*Флаги!AJ20</f>
        <v>1000000</v>
      </c>
      <c r="AK22" s="16">
        <f>$E$22/Флаги!$C$20*Флаги!AK20</f>
        <v>1000000</v>
      </c>
      <c r="AL22" s="16">
        <f>$E$22/Флаги!$C$20*Флаги!AL20</f>
        <v>1000000</v>
      </c>
      <c r="AM22" s="16">
        <f>$E$22/Флаги!$C$20*Флаги!AM20</f>
        <v>1000000</v>
      </c>
      <c r="AN22" s="16">
        <f>$E$22/Флаги!$C$20*Флаги!AN20</f>
        <v>1000000</v>
      </c>
      <c r="AO22" s="16">
        <f>$E$22/Флаги!$C$20*Флаги!AO20</f>
        <v>1000000</v>
      </c>
      <c r="AP22" s="16">
        <f>$E$22/Флаги!$C$20*Флаги!AP20</f>
        <v>1000000</v>
      </c>
      <c r="AQ22" s="16">
        <f>$E$22/Флаги!$C$20*Флаги!AQ20</f>
        <v>1000000</v>
      </c>
      <c r="AR22" s="16">
        <f>$E$22/Флаги!$C$20*Флаги!AR20</f>
        <v>1000000</v>
      </c>
      <c r="AS22" s="16">
        <f>$E$22/Флаги!$C$20*Флаги!AS20</f>
        <v>1000000</v>
      </c>
      <c r="AT22" s="16">
        <f>$E$22/Флаги!$C$20*Флаги!AT20</f>
        <v>1000000</v>
      </c>
      <c r="AU22" s="16">
        <f>$E$22/Флаги!$C$20*Флаги!AU20</f>
        <v>1000000</v>
      </c>
      <c r="AV22" s="16">
        <f>$E$22/Флаги!$C$20*Флаги!AV20</f>
        <v>1000000</v>
      </c>
      <c r="AW22" s="16">
        <f>$E$22/Флаги!$C$20*Флаги!AW20</f>
        <v>1000000</v>
      </c>
      <c r="AX22" s="16">
        <f>$E$22/Флаги!$C$20*Флаги!AX20</f>
        <v>1000000</v>
      </c>
      <c r="AY22" s="16">
        <f>$E$22/Флаги!$C$20*Флаги!AY20</f>
        <v>1000000</v>
      </c>
      <c r="AZ22" s="16">
        <f>$E$22/Флаги!$C$20*Флаги!AZ20</f>
        <v>1000000</v>
      </c>
      <c r="BA22" s="16">
        <f>$E$22/Флаги!$C$20*Флаги!BA20</f>
        <v>1000000</v>
      </c>
      <c r="BB22" s="16">
        <f>$E$22/Флаги!$C$20*Флаги!BB20</f>
        <v>1000000</v>
      </c>
      <c r="BC22" s="16">
        <f>$E$22/Флаги!$C$20*Флаги!BC20</f>
        <v>1000000</v>
      </c>
      <c r="BD22" s="16">
        <f>$E$22/Флаги!$C$20*Флаги!BD20</f>
        <v>1000000</v>
      </c>
      <c r="BE22" s="16">
        <f>$E$22/Флаги!$C$20*Флаги!BE20</f>
        <v>1000000</v>
      </c>
      <c r="BF22" s="16">
        <f>$E$22/Флаги!$C$20*Флаги!BF20</f>
        <v>1000000</v>
      </c>
      <c r="BG22" s="16">
        <f>$E$22/Флаги!$C$20*Флаги!BG20</f>
        <v>1000000</v>
      </c>
      <c r="BH22" s="16">
        <f>$E$22/Флаги!$C$20*Флаги!BH20</f>
        <v>1000000</v>
      </c>
      <c r="BI22" s="16">
        <f>$E$22/Флаги!$C$20*Флаги!BI20</f>
        <v>1000000</v>
      </c>
      <c r="BJ22" s="16">
        <f>$E$22/Флаги!$C$20*Флаги!BJ20</f>
        <v>1000000</v>
      </c>
      <c r="BK22" s="16">
        <f>$E$22/Флаги!$C$20*Флаги!BK20</f>
        <v>1000000</v>
      </c>
      <c r="BL22" s="16">
        <f>$E$22/Флаги!$C$20*Флаги!BL20</f>
        <v>1000000</v>
      </c>
      <c r="BM22" s="16">
        <f>$E$22/Флаги!$C$20*Флаги!BM20</f>
        <v>1000000</v>
      </c>
      <c r="BN22" s="16">
        <f>$E$22/Флаги!$C$20*Флаги!BN20</f>
        <v>1000000</v>
      </c>
      <c r="BO22" s="16">
        <f>$E$22/Флаги!$C$20*Флаги!BO20</f>
        <v>1000000</v>
      </c>
      <c r="BP22" s="16">
        <f>$E$22/Флаги!$C$20*Флаги!BP20</f>
        <v>1000000</v>
      </c>
      <c r="BQ22" s="16">
        <f>$E$22/Флаги!$C$20*Флаги!BQ20</f>
        <v>1000000</v>
      </c>
      <c r="BR22" s="16">
        <f>$E$22/Флаги!$C$20*Флаги!BR20</f>
        <v>1000000</v>
      </c>
      <c r="BS22" s="16">
        <f>$E$22/Флаги!$C$20*Флаги!BS20</f>
        <v>1000000</v>
      </c>
      <c r="BT22" s="16">
        <f>$E$22/Флаги!$C$20*Флаги!BT20</f>
        <v>1000000</v>
      </c>
      <c r="BU22" s="16">
        <f>$E$22/Флаги!$C$20*Флаги!BU20</f>
        <v>1000000</v>
      </c>
      <c r="BV22" s="16">
        <f>$E$22/Флаги!$C$20*Флаги!BV20</f>
        <v>1000000</v>
      </c>
      <c r="BW22" s="16">
        <f>$E$22/Флаги!$C$20*Флаги!BW20</f>
        <v>1000000</v>
      </c>
      <c r="BX22" s="14">
        <f>$E$22/Флаги!$C$20*Флаги!BX20</f>
        <v>1000000</v>
      </c>
    </row>
    <row r="23" spans="1:76" x14ac:dyDescent="0.3">
      <c r="A23" s="160">
        <f t="shared" si="0"/>
        <v>289800000</v>
      </c>
      <c r="B23" s="93" t="b">
        <f t="shared" si="1"/>
        <v>1</v>
      </c>
      <c r="C23" s="15" t="s">
        <v>16</v>
      </c>
      <c r="D23" s="103" t="s">
        <v>6</v>
      </c>
      <c r="E23" s="16">
        <f>E8*'Исходные данные'!D6*'Исходные данные'!D17</f>
        <v>289800000</v>
      </c>
      <c r="F23" s="16">
        <f>$E$23/Флаги!$C$21*Флаги!F21</f>
        <v>0</v>
      </c>
      <c r="G23" s="16">
        <f>$E$23/Флаги!$C$21*Флаги!G21</f>
        <v>0</v>
      </c>
      <c r="H23" s="16">
        <f>$E$23/Флаги!$C$21*Флаги!H21</f>
        <v>0</v>
      </c>
      <c r="I23" s="16">
        <f>$E$23/Флаги!$C$21*Флаги!I21</f>
        <v>0</v>
      </c>
      <c r="J23" s="16">
        <f>$E$23/Флаги!$C$21*Флаги!J21</f>
        <v>0</v>
      </c>
      <c r="K23" s="16">
        <f>$E$23/Флаги!$C$21*Флаги!K21</f>
        <v>0</v>
      </c>
      <c r="L23" s="16">
        <f>$E$23/Флаги!$C$21*Флаги!L21</f>
        <v>4830000</v>
      </c>
      <c r="M23" s="16">
        <f>$E$23/Флаги!$C$21*Флаги!M21</f>
        <v>4830000</v>
      </c>
      <c r="N23" s="16">
        <f>$E$23/Флаги!$C$21*Флаги!N21</f>
        <v>4830000</v>
      </c>
      <c r="O23" s="16">
        <f>$E$23/Флаги!$C$21*Флаги!O21</f>
        <v>4830000</v>
      </c>
      <c r="P23" s="16">
        <f>$E$23/Флаги!$C$21*Флаги!P21</f>
        <v>4830000</v>
      </c>
      <c r="Q23" s="16">
        <f>$E$23/Флаги!$C$21*Флаги!Q21</f>
        <v>4830000</v>
      </c>
      <c r="R23" s="16">
        <f>$E$23/Флаги!$C$21*Флаги!R21</f>
        <v>4830000</v>
      </c>
      <c r="S23" s="16">
        <f>$E$23/Флаги!$C$21*Флаги!S21</f>
        <v>4830000</v>
      </c>
      <c r="T23" s="16">
        <f>$E$23/Флаги!$C$21*Флаги!T21</f>
        <v>4830000</v>
      </c>
      <c r="U23" s="16">
        <f>$E$23/Флаги!$C$21*Флаги!U21</f>
        <v>4830000</v>
      </c>
      <c r="V23" s="16">
        <f>$E$23/Флаги!$C$21*Флаги!V21</f>
        <v>4830000</v>
      </c>
      <c r="W23" s="16">
        <f>$E$23/Флаги!$C$21*Флаги!W21</f>
        <v>4830000</v>
      </c>
      <c r="X23" s="16">
        <f>$E$23/Флаги!$C$21*Флаги!X21</f>
        <v>4830000</v>
      </c>
      <c r="Y23" s="16">
        <f>$E$23/Флаги!$C$21*Флаги!Y21</f>
        <v>4830000</v>
      </c>
      <c r="Z23" s="16">
        <f>$E$23/Флаги!$C$21*Флаги!Z21</f>
        <v>4830000</v>
      </c>
      <c r="AA23" s="16">
        <f>$E$23/Флаги!$C$21*Флаги!AA21</f>
        <v>4830000</v>
      </c>
      <c r="AB23" s="16">
        <f>$E$23/Флаги!$C$21*Флаги!AB21</f>
        <v>4830000</v>
      </c>
      <c r="AC23" s="16">
        <f>$E$23/Флаги!$C$21*Флаги!AC21</f>
        <v>4830000</v>
      </c>
      <c r="AD23" s="16">
        <f>$E$23/Флаги!$C$21*Флаги!AD21</f>
        <v>4830000</v>
      </c>
      <c r="AE23" s="16">
        <f>$E$23/Флаги!$C$21*Флаги!AE21</f>
        <v>4830000</v>
      </c>
      <c r="AF23" s="16">
        <f>$E$23/Флаги!$C$21*Флаги!AF21</f>
        <v>4830000</v>
      </c>
      <c r="AG23" s="16">
        <f>$E$23/Флаги!$C$21*Флаги!AG21</f>
        <v>4830000</v>
      </c>
      <c r="AH23" s="16">
        <f>$E$23/Флаги!$C$21*Флаги!AH21</f>
        <v>4830000</v>
      </c>
      <c r="AI23" s="16">
        <f>$E$23/Флаги!$C$21*Флаги!AI21</f>
        <v>4830000</v>
      </c>
      <c r="AJ23" s="16">
        <f>$E$23/Флаги!$C$21*Флаги!AJ21</f>
        <v>4830000</v>
      </c>
      <c r="AK23" s="16">
        <f>$E$23/Флаги!$C$21*Флаги!AK21</f>
        <v>4830000</v>
      </c>
      <c r="AL23" s="16">
        <f>$E$23/Флаги!$C$21*Флаги!AL21</f>
        <v>4830000</v>
      </c>
      <c r="AM23" s="16">
        <f>$E$23/Флаги!$C$21*Флаги!AM21</f>
        <v>4830000</v>
      </c>
      <c r="AN23" s="16">
        <f>$E$23/Флаги!$C$21*Флаги!AN21</f>
        <v>4830000</v>
      </c>
      <c r="AO23" s="16">
        <f>$E$23/Флаги!$C$21*Флаги!AO21</f>
        <v>4830000</v>
      </c>
      <c r="AP23" s="16">
        <f>$E$23/Флаги!$C$21*Флаги!AP21</f>
        <v>4830000</v>
      </c>
      <c r="AQ23" s="16">
        <f>$E$23/Флаги!$C$21*Флаги!AQ21</f>
        <v>4830000</v>
      </c>
      <c r="AR23" s="16">
        <f>$E$23/Флаги!$C$21*Флаги!AR21</f>
        <v>4830000</v>
      </c>
      <c r="AS23" s="16">
        <f>$E$23/Флаги!$C$21*Флаги!AS21</f>
        <v>4830000</v>
      </c>
      <c r="AT23" s="16">
        <f>$E$23/Флаги!$C$21*Флаги!AT21</f>
        <v>4830000</v>
      </c>
      <c r="AU23" s="16">
        <f>$E$23/Флаги!$C$21*Флаги!AU21</f>
        <v>4830000</v>
      </c>
      <c r="AV23" s="16">
        <f>$E$23/Флаги!$C$21*Флаги!AV21</f>
        <v>4830000</v>
      </c>
      <c r="AW23" s="16">
        <f>$E$23/Флаги!$C$21*Флаги!AW21</f>
        <v>4830000</v>
      </c>
      <c r="AX23" s="16">
        <f>$E$23/Флаги!$C$21*Флаги!AX21</f>
        <v>4830000</v>
      </c>
      <c r="AY23" s="16">
        <f>$E$23/Флаги!$C$21*Флаги!AY21</f>
        <v>4830000</v>
      </c>
      <c r="AZ23" s="16">
        <f>$E$23/Флаги!$C$21*Флаги!AZ21</f>
        <v>4830000</v>
      </c>
      <c r="BA23" s="16">
        <f>$E$23/Флаги!$C$21*Флаги!BA21</f>
        <v>4830000</v>
      </c>
      <c r="BB23" s="16">
        <f>$E$23/Флаги!$C$21*Флаги!BB21</f>
        <v>4830000</v>
      </c>
      <c r="BC23" s="16">
        <f>$E$23/Флаги!$C$21*Флаги!BC21</f>
        <v>4830000</v>
      </c>
      <c r="BD23" s="16">
        <f>$E$23/Флаги!$C$21*Флаги!BD21</f>
        <v>4830000</v>
      </c>
      <c r="BE23" s="16">
        <f>$E$23/Флаги!$C$21*Флаги!BE21</f>
        <v>4830000</v>
      </c>
      <c r="BF23" s="16">
        <f>$E$23/Флаги!$C$21*Флаги!BF21</f>
        <v>4830000</v>
      </c>
      <c r="BG23" s="16">
        <f>$E$23/Флаги!$C$21*Флаги!BG21</f>
        <v>4830000</v>
      </c>
      <c r="BH23" s="16">
        <f>$E$23/Флаги!$C$21*Флаги!BH21</f>
        <v>4830000</v>
      </c>
      <c r="BI23" s="16">
        <f>$E$23/Флаги!$C$21*Флаги!BI21</f>
        <v>4830000</v>
      </c>
      <c r="BJ23" s="16">
        <f>$E$23/Флаги!$C$21*Флаги!BJ21</f>
        <v>4830000</v>
      </c>
      <c r="BK23" s="16">
        <f>$E$23/Флаги!$C$21*Флаги!BK21</f>
        <v>4830000</v>
      </c>
      <c r="BL23" s="16">
        <f>$E$23/Флаги!$C$21*Флаги!BL21</f>
        <v>4830000</v>
      </c>
      <c r="BM23" s="16">
        <f>$E$23/Флаги!$C$21*Флаги!BM21</f>
        <v>4830000</v>
      </c>
      <c r="BN23" s="16">
        <f>$E$23/Флаги!$C$21*Флаги!BN21</f>
        <v>4830000</v>
      </c>
      <c r="BO23" s="16">
        <f>$E$23/Флаги!$C$21*Флаги!BO21</f>
        <v>4830000</v>
      </c>
      <c r="BP23" s="16">
        <f>$E$23/Флаги!$C$21*Флаги!BP21</f>
        <v>4830000</v>
      </c>
      <c r="BQ23" s="16">
        <f>$E$23/Флаги!$C$21*Флаги!BQ21</f>
        <v>4830000</v>
      </c>
      <c r="BR23" s="16">
        <f>$E$23/Флаги!$C$21*Флаги!BR21</f>
        <v>4830000</v>
      </c>
      <c r="BS23" s="16">
        <f>$E$23/Флаги!$C$21*Флаги!BS21</f>
        <v>4830000</v>
      </c>
      <c r="BT23" s="16">
        <f>$E$23/Флаги!$C$21*Флаги!BT21</f>
        <v>0</v>
      </c>
      <c r="BU23" s="16">
        <f>$E$23/Флаги!$C$21*Флаги!BU21</f>
        <v>0</v>
      </c>
      <c r="BV23" s="16">
        <f>$E$23/Флаги!$C$21*Флаги!BV21</f>
        <v>0</v>
      </c>
      <c r="BW23" s="16">
        <f>$E$23/Флаги!$C$21*Флаги!BW21</f>
        <v>0</v>
      </c>
      <c r="BX23" s="14">
        <f>$E$23/Флаги!$C$21*Флаги!BX21</f>
        <v>0</v>
      </c>
    </row>
    <row r="24" spans="1:76" x14ac:dyDescent="0.3">
      <c r="A24" s="160">
        <f t="shared" si="0"/>
        <v>3262877726.696239</v>
      </c>
      <c r="B24" s="93" t="b">
        <f t="shared" si="1"/>
        <v>1</v>
      </c>
      <c r="C24" s="15" t="s">
        <v>86</v>
      </c>
      <c r="D24" s="103" t="s">
        <v>6</v>
      </c>
      <c r="E24" s="148">
        <f t="shared" ref="E24:AJ24" si="7">E8-E9</f>
        <v>3262877726.6962395</v>
      </c>
      <c r="F24" s="148">
        <f t="shared" si="7"/>
        <v>-42707602.339181289</v>
      </c>
      <c r="G24" s="148">
        <f t="shared" si="7"/>
        <v>-42707602.339181289</v>
      </c>
      <c r="H24" s="148">
        <f t="shared" si="7"/>
        <v>-42707602.339181289</v>
      </c>
      <c r="I24" s="148">
        <f t="shared" si="7"/>
        <v>-79374269.005847961</v>
      </c>
      <c r="J24" s="148">
        <f t="shared" si="7"/>
        <v>-79374269.005847961</v>
      </c>
      <c r="K24" s="148">
        <f t="shared" si="7"/>
        <v>-79374269.005847961</v>
      </c>
      <c r="L24" s="148">
        <f t="shared" si="7"/>
        <v>-50036617.948718041</v>
      </c>
      <c r="M24" s="148">
        <f t="shared" si="7"/>
        <v>30792361.808367014</v>
      </c>
      <c r="N24" s="148">
        <f t="shared" si="7"/>
        <v>30792361.808367014</v>
      </c>
      <c r="O24" s="148">
        <f t="shared" si="7"/>
        <v>24827001.97031033</v>
      </c>
      <c r="P24" s="148">
        <f t="shared" si="7"/>
        <v>30792361.808367014</v>
      </c>
      <c r="Q24" s="148">
        <f t="shared" si="7"/>
        <v>30792361.808367014</v>
      </c>
      <c r="R24" s="148">
        <f t="shared" si="7"/>
        <v>49834975.46558702</v>
      </c>
      <c r="S24" s="148">
        <f t="shared" si="7"/>
        <v>61765695.141700387</v>
      </c>
      <c r="T24" s="148">
        <f t="shared" si="7"/>
        <v>61765695.141700387</v>
      </c>
      <c r="U24" s="148">
        <f t="shared" si="7"/>
        <v>49171635.506072849</v>
      </c>
      <c r="V24" s="148">
        <f t="shared" si="7"/>
        <v>61765695.141700387</v>
      </c>
      <c r="W24" s="148">
        <f t="shared" si="7"/>
        <v>61765695.141700387</v>
      </c>
      <c r="X24" s="148">
        <f t="shared" si="7"/>
        <v>50938975.46558702</v>
      </c>
      <c r="Y24" s="148">
        <f t="shared" si="7"/>
        <v>66135952.700490981</v>
      </c>
      <c r="Z24" s="148">
        <f t="shared" si="7"/>
        <v>66135952.700490981</v>
      </c>
      <c r="AA24" s="148">
        <f t="shared" si="7"/>
        <v>52930476.957532912</v>
      </c>
      <c r="AB24" s="148">
        <f t="shared" si="7"/>
        <v>66135952.700490981</v>
      </c>
      <c r="AC24" s="148">
        <f t="shared" si="7"/>
        <v>66135952.700490981</v>
      </c>
      <c r="AD24" s="148">
        <f t="shared" si="7"/>
        <v>50577682.816780061</v>
      </c>
      <c r="AE24" s="148">
        <f t="shared" si="7"/>
        <v>66135952.700490981</v>
      </c>
      <c r="AF24" s="148">
        <f t="shared" si="7"/>
        <v>66135952.700490981</v>
      </c>
      <c r="AG24" s="148">
        <f t="shared" si="7"/>
        <v>48224888.676027179</v>
      </c>
      <c r="AH24" s="148">
        <f t="shared" si="7"/>
        <v>66135952.700490981</v>
      </c>
      <c r="AI24" s="148">
        <f t="shared" si="7"/>
        <v>66135952.700490981</v>
      </c>
      <c r="AJ24" s="148">
        <f t="shared" si="7"/>
        <v>45872094.535274327</v>
      </c>
      <c r="AK24" s="148">
        <f t="shared" ref="AK24:BP24" si="8">AK8-AK9</f>
        <v>66135952.700490981</v>
      </c>
      <c r="AL24" s="148">
        <f t="shared" si="8"/>
        <v>66135952.700490981</v>
      </c>
      <c r="AM24" s="148">
        <f t="shared" si="8"/>
        <v>54827626.547506213</v>
      </c>
      <c r="AN24" s="148">
        <f t="shared" si="8"/>
        <v>66135952.700490981</v>
      </c>
      <c r="AO24" s="148">
        <f t="shared" si="8"/>
        <v>66135952.700490981</v>
      </c>
      <c r="AP24" s="148">
        <f t="shared" si="8"/>
        <v>53651229.477129787</v>
      </c>
      <c r="AQ24" s="148">
        <f t="shared" si="8"/>
        <v>66135952.700490981</v>
      </c>
      <c r="AR24" s="148">
        <f t="shared" si="8"/>
        <v>66135952.700490981</v>
      </c>
      <c r="AS24" s="148">
        <f t="shared" si="8"/>
        <v>52474832.406753361</v>
      </c>
      <c r="AT24" s="148">
        <f t="shared" si="8"/>
        <v>66135952.700490981</v>
      </c>
      <c r="AU24" s="148">
        <f t="shared" si="8"/>
        <v>66135952.700490981</v>
      </c>
      <c r="AV24" s="148">
        <f t="shared" si="8"/>
        <v>51298435.336376935</v>
      </c>
      <c r="AW24" s="148">
        <f t="shared" si="8"/>
        <v>66135952.700490981</v>
      </c>
      <c r="AX24" s="148">
        <f t="shared" si="8"/>
        <v>66135952.700490981</v>
      </c>
      <c r="AY24" s="148">
        <f t="shared" si="8"/>
        <v>50122038.266000479</v>
      </c>
      <c r="AZ24" s="148">
        <f t="shared" si="8"/>
        <v>66135952.700490981</v>
      </c>
      <c r="BA24" s="148">
        <f t="shared" si="8"/>
        <v>66135952.700490981</v>
      </c>
      <c r="BB24" s="148">
        <f t="shared" si="8"/>
        <v>48945641.195624053</v>
      </c>
      <c r="BC24" s="148">
        <f t="shared" si="8"/>
        <v>66135952.700490981</v>
      </c>
      <c r="BD24" s="148">
        <f t="shared" si="8"/>
        <v>66135952.700490981</v>
      </c>
      <c r="BE24" s="148">
        <f t="shared" si="8"/>
        <v>47769244.125247627</v>
      </c>
      <c r="BF24" s="148">
        <f t="shared" si="8"/>
        <v>66135952.700490981</v>
      </c>
      <c r="BG24" s="148">
        <f t="shared" si="8"/>
        <v>66135952.700490981</v>
      </c>
      <c r="BH24" s="148">
        <f t="shared" si="8"/>
        <v>46592847.054871172</v>
      </c>
      <c r="BI24" s="148">
        <f t="shared" si="8"/>
        <v>66135952.700490981</v>
      </c>
      <c r="BJ24" s="148">
        <f t="shared" si="8"/>
        <v>66135952.700490981</v>
      </c>
      <c r="BK24" s="148">
        <f t="shared" si="8"/>
        <v>45416449.984494776</v>
      </c>
      <c r="BL24" s="148">
        <f t="shared" si="8"/>
        <v>66135952.700490981</v>
      </c>
      <c r="BM24" s="148">
        <f t="shared" si="8"/>
        <v>66135952.700490981</v>
      </c>
      <c r="BN24" s="148">
        <f t="shared" si="8"/>
        <v>44240052.91411832</v>
      </c>
      <c r="BO24" s="148">
        <f t="shared" si="8"/>
        <v>66135952.700490981</v>
      </c>
      <c r="BP24" s="148">
        <f t="shared" si="8"/>
        <v>66135952.700490981</v>
      </c>
      <c r="BQ24" s="148">
        <f t="shared" ref="BQ24:BX24" si="9">BQ8-BQ9</f>
        <v>43063655.843741894</v>
      </c>
      <c r="BR24" s="148">
        <f t="shared" si="9"/>
        <v>66135952.700490981</v>
      </c>
      <c r="BS24" s="148">
        <f t="shared" si="9"/>
        <v>66135952.700490981</v>
      </c>
      <c r="BT24" s="148">
        <f t="shared" si="9"/>
        <v>-330433314.23394823</v>
      </c>
      <c r="BU24" s="148">
        <f t="shared" si="9"/>
        <v>164676896.51725182</v>
      </c>
      <c r="BV24" s="148">
        <f t="shared" si="9"/>
        <v>159690777.10123882</v>
      </c>
      <c r="BW24" s="148">
        <f t="shared" si="9"/>
        <v>159690777.10123882</v>
      </c>
      <c r="BX24" s="155">
        <f t="shared" si="9"/>
        <v>128172323.43324688</v>
      </c>
    </row>
    <row r="25" spans="1:76" x14ac:dyDescent="0.3">
      <c r="A25" s="158"/>
      <c r="B25" s="83"/>
      <c r="C25" s="15" t="s">
        <v>18</v>
      </c>
      <c r="D25" s="101"/>
      <c r="E25" s="19">
        <f>E24/E8</f>
        <v>0.25332901604784469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5"/>
    </row>
    <row r="26" spans="1:76" ht="15" thickBot="1" x14ac:dyDescent="0.35">
      <c r="A26" s="159"/>
      <c r="B26" s="84"/>
      <c r="C26" s="21" t="s">
        <v>19</v>
      </c>
      <c r="D26" s="102"/>
      <c r="E26" s="22">
        <f>E24/E9</f>
        <v>0.33927797047498143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35"/>
    </row>
    <row r="27" spans="1:76" ht="15" thickBot="1" x14ac:dyDescent="0.35"/>
    <row r="28" spans="1:76" x14ac:dyDescent="0.3">
      <c r="C28" s="116" t="s">
        <v>106</v>
      </c>
      <c r="D28" s="117" t="s">
        <v>6</v>
      </c>
      <c r="E28" s="118">
        <f>SUM(F28:BX28)</f>
        <v>3262877726.696239</v>
      </c>
      <c r="F28" s="118">
        <f>'Вспомогательная табл помесячно'!F8-'Вспомогательная табл помесячно'!F9</f>
        <v>-42707602.339181289</v>
      </c>
      <c r="G28" s="118">
        <f>'Вспомогательная табл помесячно'!G8-'Вспомогательная табл помесячно'!G9</f>
        <v>-42707602.339181289</v>
      </c>
      <c r="H28" s="118">
        <f>'Вспомогательная табл помесячно'!H8-'Вспомогательная табл помесячно'!H9</f>
        <v>-42707602.339181289</v>
      </c>
      <c r="I28" s="118">
        <f>'Вспомогательная табл помесячно'!I8-'Вспомогательная табл помесячно'!I9</f>
        <v>-79374269.005847961</v>
      </c>
      <c r="J28" s="118">
        <f>'Вспомогательная табл помесячно'!J8-'Вспомогательная табл помесячно'!J9</f>
        <v>-79374269.005847961</v>
      </c>
      <c r="K28" s="118">
        <f>'Вспомогательная табл помесячно'!K8-'Вспомогательная табл помесячно'!K9</f>
        <v>-79374269.005847961</v>
      </c>
      <c r="L28" s="118">
        <f>'Вспомогательная табл помесячно'!L8-'Вспомогательная табл помесячно'!L9</f>
        <v>-50036617.948718041</v>
      </c>
      <c r="M28" s="118">
        <f>'Вспомогательная табл помесячно'!M8-'Вспомогательная табл помесячно'!M9</f>
        <v>30792361.808367014</v>
      </c>
      <c r="N28" s="118">
        <f>'Вспомогательная табл помесячно'!N8-'Вспомогательная табл помесячно'!N9</f>
        <v>30792361.808367014</v>
      </c>
      <c r="O28" s="118">
        <f>'Вспомогательная табл помесячно'!O8-'Вспомогательная табл помесячно'!O9</f>
        <v>24827001.97031033</v>
      </c>
      <c r="P28" s="118">
        <f>'Вспомогательная табл помесячно'!P8-'Вспомогательная табл помесячно'!P9</f>
        <v>30792361.808367014</v>
      </c>
      <c r="Q28" s="118">
        <f>'Вспомогательная табл помесячно'!Q8-'Вспомогательная табл помесячно'!Q9</f>
        <v>30792361.808367014</v>
      </c>
      <c r="R28" s="118">
        <f>'Вспомогательная табл помесячно'!R8-'Вспомогательная табл помесячно'!R9</f>
        <v>49834975.46558702</v>
      </c>
      <c r="S28" s="118">
        <f>'Вспомогательная табл помесячно'!S8-'Вспомогательная табл помесячно'!S9</f>
        <v>61765695.141700387</v>
      </c>
      <c r="T28" s="118">
        <f>'Вспомогательная табл помесячно'!T8-'Вспомогательная табл помесячно'!T9</f>
        <v>61765695.141700387</v>
      </c>
      <c r="U28" s="118">
        <f>'Вспомогательная табл помесячно'!U8-'Вспомогательная табл помесячно'!U9</f>
        <v>49171635.506072849</v>
      </c>
      <c r="V28" s="118">
        <f>'Вспомогательная табл помесячно'!V8-'Вспомогательная табл помесячно'!V9</f>
        <v>61765695.141700387</v>
      </c>
      <c r="W28" s="118">
        <f>'Вспомогательная табл помесячно'!W8-'Вспомогательная табл помесячно'!W9</f>
        <v>61765695.141700387</v>
      </c>
      <c r="X28" s="118">
        <f>'Вспомогательная табл помесячно'!X8-'Вспомогательная табл помесячно'!X9</f>
        <v>50938975.46558702</v>
      </c>
      <c r="Y28" s="118">
        <f>'Вспомогательная табл помесячно'!Y8-'Вспомогательная табл помесячно'!Y9</f>
        <v>66135952.700490981</v>
      </c>
      <c r="Z28" s="118">
        <f>'Вспомогательная табл помесячно'!Z8-'Вспомогательная табл помесячно'!Z9</f>
        <v>66135952.700490981</v>
      </c>
      <c r="AA28" s="118">
        <f>'Вспомогательная табл помесячно'!AA8-'Вспомогательная табл помесячно'!AA9</f>
        <v>52930476.957532912</v>
      </c>
      <c r="AB28" s="118">
        <f>'Вспомогательная табл помесячно'!AB8-'Вспомогательная табл помесячно'!AB9</f>
        <v>66135952.700490981</v>
      </c>
      <c r="AC28" s="118">
        <f>'Вспомогательная табл помесячно'!AC8-'Вспомогательная табл помесячно'!AC9</f>
        <v>66135952.700490981</v>
      </c>
      <c r="AD28" s="118">
        <f>'Вспомогательная табл помесячно'!AD8-'Вспомогательная табл помесячно'!AD9</f>
        <v>50577682.816780061</v>
      </c>
      <c r="AE28" s="118">
        <f>'Вспомогательная табл помесячно'!AE8-'Вспомогательная табл помесячно'!AE9</f>
        <v>66135952.700490981</v>
      </c>
      <c r="AF28" s="118">
        <f>'Вспомогательная табл помесячно'!AF8-'Вспомогательная табл помесячно'!AF9</f>
        <v>66135952.700490981</v>
      </c>
      <c r="AG28" s="118">
        <f>'Вспомогательная табл помесячно'!AG8-'Вспомогательная табл помесячно'!AG9</f>
        <v>48224888.676027179</v>
      </c>
      <c r="AH28" s="118">
        <f>'Вспомогательная табл помесячно'!AH8-'Вспомогательная табл помесячно'!AH9</f>
        <v>66135952.700490981</v>
      </c>
      <c r="AI28" s="118">
        <f>'Вспомогательная табл помесячно'!AI8-'Вспомогательная табл помесячно'!AI9</f>
        <v>66135952.700490981</v>
      </c>
      <c r="AJ28" s="118">
        <f>'Вспомогательная табл помесячно'!AJ8-'Вспомогательная табл помесячно'!AJ9</f>
        <v>45872094.535274327</v>
      </c>
      <c r="AK28" s="118">
        <f>'Вспомогательная табл помесячно'!AK8-'Вспомогательная табл помесячно'!AK9</f>
        <v>66135952.700490981</v>
      </c>
      <c r="AL28" s="118">
        <f>'Вспомогательная табл помесячно'!AL8-'Вспомогательная табл помесячно'!AL9</f>
        <v>66135952.700490981</v>
      </c>
      <c r="AM28" s="118">
        <f>'Вспомогательная табл помесячно'!AM8-'Вспомогательная табл помесячно'!AM9</f>
        <v>54827626.547506213</v>
      </c>
      <c r="AN28" s="118">
        <f>'Вспомогательная табл помесячно'!AN8-'Вспомогательная табл помесячно'!AN9</f>
        <v>66135952.700490981</v>
      </c>
      <c r="AO28" s="118">
        <f>'Вспомогательная табл помесячно'!AO8-'Вспомогательная табл помесячно'!AO9</f>
        <v>66135952.700490981</v>
      </c>
      <c r="AP28" s="118">
        <f>'Вспомогательная табл помесячно'!AP8-'Вспомогательная табл помесячно'!AP9</f>
        <v>53651229.477129787</v>
      </c>
      <c r="AQ28" s="118">
        <f>'Вспомогательная табл помесячно'!AQ8-'Вспомогательная табл помесячно'!AQ9</f>
        <v>66135952.700490981</v>
      </c>
      <c r="AR28" s="118">
        <f>'Вспомогательная табл помесячно'!AR8-'Вспомогательная табл помесячно'!AR9</f>
        <v>66135952.700490981</v>
      </c>
      <c r="AS28" s="118">
        <f>'Вспомогательная табл помесячно'!AS8-'Вспомогательная табл помесячно'!AS9</f>
        <v>52474832.406753361</v>
      </c>
      <c r="AT28" s="118">
        <f>'Вспомогательная табл помесячно'!AT8-'Вспомогательная табл помесячно'!AT9</f>
        <v>66135952.700490981</v>
      </c>
      <c r="AU28" s="118">
        <f>'Вспомогательная табл помесячно'!AU8-'Вспомогательная табл помесячно'!AU9</f>
        <v>66135952.700490981</v>
      </c>
      <c r="AV28" s="118">
        <f>'Вспомогательная табл помесячно'!AV8-'Вспомогательная табл помесячно'!AV9</f>
        <v>51298435.336376935</v>
      </c>
      <c r="AW28" s="118">
        <f>'Вспомогательная табл помесячно'!AW8-'Вспомогательная табл помесячно'!AW9</f>
        <v>66135952.700490981</v>
      </c>
      <c r="AX28" s="118">
        <f>'Вспомогательная табл помесячно'!AX8-'Вспомогательная табл помесячно'!AX9</f>
        <v>66135952.700490981</v>
      </c>
      <c r="AY28" s="118">
        <f>'Вспомогательная табл помесячно'!AY8-'Вспомогательная табл помесячно'!AY9</f>
        <v>50122038.266000479</v>
      </c>
      <c r="AZ28" s="118">
        <f>'Вспомогательная табл помесячно'!AZ8-'Вспомогательная табл помесячно'!AZ9</f>
        <v>66135952.700490981</v>
      </c>
      <c r="BA28" s="118">
        <f>'Вспомогательная табл помесячно'!BA8-'Вспомогательная табл помесячно'!BA9</f>
        <v>66135952.700490981</v>
      </c>
      <c r="BB28" s="118">
        <f>'Вспомогательная табл помесячно'!BB8-'Вспомогательная табл помесячно'!BB9</f>
        <v>48945641.195624053</v>
      </c>
      <c r="BC28" s="118">
        <f>'Вспомогательная табл помесячно'!BC8-'Вспомогательная табл помесячно'!BC9</f>
        <v>66135952.700490981</v>
      </c>
      <c r="BD28" s="118">
        <f>'Вспомогательная табл помесячно'!BD8-'Вспомогательная табл помесячно'!BD9</f>
        <v>66135952.700490981</v>
      </c>
      <c r="BE28" s="118">
        <f>'Вспомогательная табл помесячно'!BE8-'Вспомогательная табл помесячно'!BE9</f>
        <v>47769244.125247627</v>
      </c>
      <c r="BF28" s="118">
        <f>'Вспомогательная табл помесячно'!BF8-'Вспомогательная табл помесячно'!BF9</f>
        <v>66135952.700490981</v>
      </c>
      <c r="BG28" s="118">
        <f>'Вспомогательная табл помесячно'!BG8-'Вспомогательная табл помесячно'!BG9</f>
        <v>66135952.700490981</v>
      </c>
      <c r="BH28" s="118">
        <f>'Вспомогательная табл помесячно'!BH8-'Вспомогательная табл помесячно'!BH9</f>
        <v>46592847.054871172</v>
      </c>
      <c r="BI28" s="118">
        <f>'Вспомогательная табл помесячно'!BI8-'Вспомогательная табл помесячно'!BI9</f>
        <v>66135952.700490981</v>
      </c>
      <c r="BJ28" s="118">
        <f>'Вспомогательная табл помесячно'!BJ8-'Вспомогательная табл помесячно'!BJ9</f>
        <v>66135952.700490981</v>
      </c>
      <c r="BK28" s="118">
        <f>'Вспомогательная табл помесячно'!BK8-'Вспомогательная табл помесячно'!BK9</f>
        <v>45416449.984494776</v>
      </c>
      <c r="BL28" s="118">
        <f>'Вспомогательная табл помесячно'!BL8-'Вспомогательная табл помесячно'!BL9</f>
        <v>66135952.700490981</v>
      </c>
      <c r="BM28" s="118">
        <f>'Вспомогательная табл помесячно'!BM8-'Вспомогательная табл помесячно'!BM9</f>
        <v>66135952.700490981</v>
      </c>
      <c r="BN28" s="118">
        <f>'Вспомогательная табл помесячно'!BN8-'Вспомогательная табл помесячно'!BN9</f>
        <v>44240052.91411832</v>
      </c>
      <c r="BO28" s="118">
        <f>'Вспомогательная табл помесячно'!BO8-'Вспомогательная табл помесячно'!BO9</f>
        <v>66135952.700490981</v>
      </c>
      <c r="BP28" s="118">
        <f>'Вспомогательная табл помесячно'!BP8-'Вспомогательная табл помесячно'!BP9</f>
        <v>66135952.700490981</v>
      </c>
      <c r="BQ28" s="118">
        <f>'Вспомогательная табл помесячно'!BQ8-'Вспомогательная табл помесячно'!BQ9</f>
        <v>43063655.843741894</v>
      </c>
      <c r="BR28" s="118">
        <f>'Вспомогательная табл помесячно'!BR8-'Вспомогательная табл помесячно'!BR9</f>
        <v>66135952.700490981</v>
      </c>
      <c r="BS28" s="118">
        <f>'Вспомогательная табл помесячно'!BS8-'Вспомогательная табл помесячно'!BS9</f>
        <v>66135952.700490981</v>
      </c>
      <c r="BT28" s="118">
        <f>'Вспомогательная табл помесячно'!BT8-'Вспомогательная табл помесячно'!BT9</f>
        <v>-330433314.23394823</v>
      </c>
      <c r="BU28" s="118">
        <f>'Вспомогательная табл помесячно'!BU8-'Вспомогательная табл помесячно'!BU9</f>
        <v>164676896.51725182</v>
      </c>
      <c r="BV28" s="118">
        <f>'Вспомогательная табл помесячно'!BV8-'Вспомогательная табл помесячно'!BV9</f>
        <v>159690777.10123882</v>
      </c>
      <c r="BW28" s="118">
        <f>'Вспомогательная табл помесячно'!BW8-'Вспомогательная табл помесячно'!BW9</f>
        <v>159690777.10123882</v>
      </c>
      <c r="BX28" s="119">
        <f>'Вспомогательная табл помесячно'!BX8-'Вспомогательная табл помесячно'!BX9</f>
        <v>128172323.43324688</v>
      </c>
    </row>
    <row r="29" spans="1:76" x14ac:dyDescent="0.3">
      <c r="C29" s="120" t="s">
        <v>121</v>
      </c>
      <c r="D29" s="121"/>
      <c r="E29" s="7">
        <f>BX29</f>
        <v>3262877726.696239</v>
      </c>
      <c r="F29" s="122">
        <f>F28</f>
        <v>-42707602.339181289</v>
      </c>
      <c r="G29" s="122">
        <f t="shared" ref="G29:AL29" si="10">G28+F29</f>
        <v>-85415204.678362578</v>
      </c>
      <c r="H29" s="122">
        <f t="shared" si="10"/>
        <v>-128122807.01754387</v>
      </c>
      <c r="I29" s="122">
        <f t="shared" si="10"/>
        <v>-207497076.02339184</v>
      </c>
      <c r="J29" s="122">
        <f t="shared" si="10"/>
        <v>-286871345.02923977</v>
      </c>
      <c r="K29" s="122">
        <f t="shared" si="10"/>
        <v>-366245614.0350877</v>
      </c>
      <c r="L29" s="122">
        <f t="shared" si="10"/>
        <v>-416282231.98380578</v>
      </c>
      <c r="M29" s="122">
        <f t="shared" si="10"/>
        <v>-385489870.17543876</v>
      </c>
      <c r="N29" s="122">
        <f t="shared" si="10"/>
        <v>-354697508.36707175</v>
      </c>
      <c r="O29" s="122">
        <f t="shared" si="10"/>
        <v>-329870506.39676142</v>
      </c>
      <c r="P29" s="122">
        <f t="shared" si="10"/>
        <v>-299078144.5883944</v>
      </c>
      <c r="Q29" s="122">
        <f t="shared" si="10"/>
        <v>-268285782.78002739</v>
      </c>
      <c r="R29" s="122">
        <f t="shared" si="10"/>
        <v>-218450807.31444037</v>
      </c>
      <c r="S29" s="122">
        <f t="shared" si="10"/>
        <v>-156685112.17273998</v>
      </c>
      <c r="T29" s="122">
        <f t="shared" si="10"/>
        <v>-94919417.031039596</v>
      </c>
      <c r="U29" s="122">
        <f t="shared" si="10"/>
        <v>-45747781.524966747</v>
      </c>
      <c r="V29" s="122">
        <f t="shared" si="10"/>
        <v>16017913.61673364</v>
      </c>
      <c r="W29" s="122">
        <f t="shared" si="10"/>
        <v>77783608.758434027</v>
      </c>
      <c r="X29" s="122">
        <f t="shared" si="10"/>
        <v>128722584.22402105</v>
      </c>
      <c r="Y29" s="122">
        <f t="shared" si="10"/>
        <v>194858536.92451203</v>
      </c>
      <c r="Z29" s="122">
        <f t="shared" si="10"/>
        <v>260994489.62500301</v>
      </c>
      <c r="AA29" s="122">
        <f t="shared" si="10"/>
        <v>313924966.58253592</v>
      </c>
      <c r="AB29" s="122">
        <f t="shared" si="10"/>
        <v>380060919.28302693</v>
      </c>
      <c r="AC29" s="122">
        <f t="shared" si="10"/>
        <v>446196871.98351789</v>
      </c>
      <c r="AD29" s="122">
        <f t="shared" si="10"/>
        <v>496774554.80029798</v>
      </c>
      <c r="AE29" s="122">
        <f t="shared" si="10"/>
        <v>562910507.50078893</v>
      </c>
      <c r="AF29" s="122">
        <f t="shared" si="10"/>
        <v>629046460.20127988</v>
      </c>
      <c r="AG29" s="122">
        <f t="shared" si="10"/>
        <v>677271348.87730706</v>
      </c>
      <c r="AH29" s="122">
        <f t="shared" si="10"/>
        <v>743407301.57779801</v>
      </c>
      <c r="AI29" s="122">
        <f t="shared" si="10"/>
        <v>809543254.27828896</v>
      </c>
      <c r="AJ29" s="122">
        <f t="shared" si="10"/>
        <v>855415348.81356335</v>
      </c>
      <c r="AK29" s="122">
        <f t="shared" si="10"/>
        <v>921551301.5140543</v>
      </c>
      <c r="AL29" s="122">
        <f t="shared" si="10"/>
        <v>987687254.21454525</v>
      </c>
      <c r="AM29" s="122">
        <f t="shared" ref="AM29:BR29" si="11">AM28+AL29</f>
        <v>1042514880.7620515</v>
      </c>
      <c r="AN29" s="122">
        <f t="shared" si="11"/>
        <v>1108650833.4625425</v>
      </c>
      <c r="AO29" s="122">
        <f t="shared" si="11"/>
        <v>1174786786.1630335</v>
      </c>
      <c r="AP29" s="122">
        <f t="shared" si="11"/>
        <v>1228438015.6401632</v>
      </c>
      <c r="AQ29" s="122">
        <f t="shared" si="11"/>
        <v>1294573968.3406541</v>
      </c>
      <c r="AR29" s="122">
        <f t="shared" si="11"/>
        <v>1360709921.0411451</v>
      </c>
      <c r="AS29" s="122">
        <f t="shared" si="11"/>
        <v>1413184753.4478984</v>
      </c>
      <c r="AT29" s="122">
        <f t="shared" si="11"/>
        <v>1479320706.1483893</v>
      </c>
      <c r="AU29" s="122">
        <f t="shared" si="11"/>
        <v>1545456658.8488803</v>
      </c>
      <c r="AV29" s="122">
        <f t="shared" si="11"/>
        <v>1596755094.1852572</v>
      </c>
      <c r="AW29" s="122">
        <f t="shared" si="11"/>
        <v>1662891046.8857481</v>
      </c>
      <c r="AX29" s="122">
        <f t="shared" si="11"/>
        <v>1729026999.5862391</v>
      </c>
      <c r="AY29" s="122">
        <f t="shared" si="11"/>
        <v>1779149037.8522396</v>
      </c>
      <c r="AZ29" s="122">
        <f t="shared" si="11"/>
        <v>1845284990.5527306</v>
      </c>
      <c r="BA29" s="122">
        <f t="shared" si="11"/>
        <v>1911420943.2532215</v>
      </c>
      <c r="BB29" s="122">
        <f t="shared" si="11"/>
        <v>1960366584.4488456</v>
      </c>
      <c r="BC29" s="122">
        <f t="shared" si="11"/>
        <v>2026502537.1493366</v>
      </c>
      <c r="BD29" s="122">
        <f t="shared" si="11"/>
        <v>2092638489.8498275</v>
      </c>
      <c r="BE29" s="122">
        <f t="shared" si="11"/>
        <v>2140407733.9750752</v>
      </c>
      <c r="BF29" s="122">
        <f t="shared" si="11"/>
        <v>2206543686.6755662</v>
      </c>
      <c r="BG29" s="122">
        <f t="shared" si="11"/>
        <v>2272679639.3760571</v>
      </c>
      <c r="BH29" s="122">
        <f t="shared" si="11"/>
        <v>2319272486.4309282</v>
      </c>
      <c r="BI29" s="122">
        <f t="shared" si="11"/>
        <v>2385408439.1314192</v>
      </c>
      <c r="BJ29" s="122">
        <f t="shared" si="11"/>
        <v>2451544391.8319101</v>
      </c>
      <c r="BK29" s="122">
        <f t="shared" si="11"/>
        <v>2496960841.8164048</v>
      </c>
      <c r="BL29" s="122">
        <f t="shared" si="11"/>
        <v>2563096794.5168958</v>
      </c>
      <c r="BM29" s="122">
        <f t="shared" si="11"/>
        <v>2629232747.2173867</v>
      </c>
      <c r="BN29" s="122">
        <f t="shared" si="11"/>
        <v>2673472800.131505</v>
      </c>
      <c r="BO29" s="122">
        <f t="shared" si="11"/>
        <v>2739608752.831996</v>
      </c>
      <c r="BP29" s="122">
        <f t="shared" si="11"/>
        <v>2805744705.5324869</v>
      </c>
      <c r="BQ29" s="122">
        <f t="shared" si="11"/>
        <v>2848808361.3762288</v>
      </c>
      <c r="BR29" s="122">
        <f t="shared" si="11"/>
        <v>2914944314.0767198</v>
      </c>
      <c r="BS29" s="122">
        <f t="shared" ref="BS29:BX29" si="12">BS28+BR29</f>
        <v>2981080266.7772107</v>
      </c>
      <c r="BT29" s="122">
        <f t="shared" si="12"/>
        <v>2650646952.5432625</v>
      </c>
      <c r="BU29" s="122">
        <f t="shared" si="12"/>
        <v>2815323849.0605145</v>
      </c>
      <c r="BV29" s="122">
        <f t="shared" si="12"/>
        <v>2975014626.1617532</v>
      </c>
      <c r="BW29" s="122">
        <f t="shared" si="12"/>
        <v>3134705403.2629919</v>
      </c>
      <c r="BX29" s="123">
        <f t="shared" si="12"/>
        <v>3262877726.696239</v>
      </c>
    </row>
    <row r="30" spans="1:76" x14ac:dyDescent="0.3">
      <c r="C30" s="120" t="s">
        <v>109</v>
      </c>
      <c r="D30" s="121" t="s">
        <v>43</v>
      </c>
      <c r="E30" s="4">
        <f>SUM(F30:BX30)</f>
        <v>16</v>
      </c>
      <c r="F30" s="4">
        <f t="shared" ref="F30:AK30" si="13">IF(F29&lt;0,1,0)</f>
        <v>1</v>
      </c>
      <c r="G30" s="4">
        <f t="shared" si="13"/>
        <v>1</v>
      </c>
      <c r="H30" s="4">
        <f t="shared" si="13"/>
        <v>1</v>
      </c>
      <c r="I30" s="4">
        <f t="shared" si="13"/>
        <v>1</v>
      </c>
      <c r="J30" s="4">
        <f t="shared" si="13"/>
        <v>1</v>
      </c>
      <c r="K30" s="4">
        <f t="shared" si="13"/>
        <v>1</v>
      </c>
      <c r="L30" s="4">
        <f t="shared" si="13"/>
        <v>1</v>
      </c>
      <c r="M30" s="4">
        <f t="shared" si="13"/>
        <v>1</v>
      </c>
      <c r="N30" s="4">
        <f t="shared" si="13"/>
        <v>1</v>
      </c>
      <c r="O30" s="4">
        <f t="shared" si="13"/>
        <v>1</v>
      </c>
      <c r="P30" s="4">
        <f t="shared" si="13"/>
        <v>1</v>
      </c>
      <c r="Q30" s="4">
        <f t="shared" si="13"/>
        <v>1</v>
      </c>
      <c r="R30" s="4">
        <f t="shared" si="13"/>
        <v>1</v>
      </c>
      <c r="S30" s="4">
        <f t="shared" si="13"/>
        <v>1</v>
      </c>
      <c r="T30" s="4">
        <f t="shared" si="13"/>
        <v>1</v>
      </c>
      <c r="U30" s="4">
        <f t="shared" si="13"/>
        <v>1</v>
      </c>
      <c r="V30" s="4">
        <f t="shared" si="13"/>
        <v>0</v>
      </c>
      <c r="W30" s="4">
        <f t="shared" si="13"/>
        <v>0</v>
      </c>
      <c r="X30" s="4">
        <f t="shared" si="13"/>
        <v>0</v>
      </c>
      <c r="Y30" s="4">
        <f t="shared" si="13"/>
        <v>0</v>
      </c>
      <c r="Z30" s="4">
        <f t="shared" si="13"/>
        <v>0</v>
      </c>
      <c r="AA30" s="4">
        <f t="shared" si="13"/>
        <v>0</v>
      </c>
      <c r="AB30" s="4">
        <f t="shared" si="13"/>
        <v>0</v>
      </c>
      <c r="AC30" s="4">
        <f t="shared" si="13"/>
        <v>0</v>
      </c>
      <c r="AD30" s="4">
        <f t="shared" si="13"/>
        <v>0</v>
      </c>
      <c r="AE30" s="4">
        <f t="shared" si="13"/>
        <v>0</v>
      </c>
      <c r="AF30" s="4">
        <f t="shared" si="13"/>
        <v>0</v>
      </c>
      <c r="AG30" s="4">
        <f t="shared" si="13"/>
        <v>0</v>
      </c>
      <c r="AH30" s="4">
        <f t="shared" si="13"/>
        <v>0</v>
      </c>
      <c r="AI30" s="4">
        <f t="shared" si="13"/>
        <v>0</v>
      </c>
      <c r="AJ30" s="4">
        <f t="shared" si="13"/>
        <v>0</v>
      </c>
      <c r="AK30" s="4">
        <f t="shared" si="13"/>
        <v>0</v>
      </c>
      <c r="AL30" s="4">
        <f t="shared" ref="AL30:BQ30" si="14">IF(AL29&lt;0,1,0)</f>
        <v>0</v>
      </c>
      <c r="AM30" s="4">
        <f t="shared" si="14"/>
        <v>0</v>
      </c>
      <c r="AN30" s="4">
        <f t="shared" si="14"/>
        <v>0</v>
      </c>
      <c r="AO30" s="4">
        <f t="shared" si="14"/>
        <v>0</v>
      </c>
      <c r="AP30" s="4">
        <f t="shared" si="14"/>
        <v>0</v>
      </c>
      <c r="AQ30" s="4">
        <f t="shared" si="14"/>
        <v>0</v>
      </c>
      <c r="AR30" s="4">
        <f t="shared" si="14"/>
        <v>0</v>
      </c>
      <c r="AS30" s="4">
        <f t="shared" si="14"/>
        <v>0</v>
      </c>
      <c r="AT30" s="4">
        <f t="shared" si="14"/>
        <v>0</v>
      </c>
      <c r="AU30" s="4">
        <f t="shared" si="14"/>
        <v>0</v>
      </c>
      <c r="AV30" s="4">
        <f t="shared" si="14"/>
        <v>0</v>
      </c>
      <c r="AW30" s="4">
        <f t="shared" si="14"/>
        <v>0</v>
      </c>
      <c r="AX30" s="4">
        <f t="shared" si="14"/>
        <v>0</v>
      </c>
      <c r="AY30" s="4">
        <f t="shared" si="14"/>
        <v>0</v>
      </c>
      <c r="AZ30" s="4">
        <f t="shared" si="14"/>
        <v>0</v>
      </c>
      <c r="BA30" s="4">
        <f t="shared" si="14"/>
        <v>0</v>
      </c>
      <c r="BB30" s="4">
        <f t="shared" si="14"/>
        <v>0</v>
      </c>
      <c r="BC30" s="4">
        <f t="shared" si="14"/>
        <v>0</v>
      </c>
      <c r="BD30" s="4">
        <f t="shared" si="14"/>
        <v>0</v>
      </c>
      <c r="BE30" s="4">
        <f t="shared" si="14"/>
        <v>0</v>
      </c>
      <c r="BF30" s="4">
        <f t="shared" si="14"/>
        <v>0</v>
      </c>
      <c r="BG30" s="4">
        <f t="shared" si="14"/>
        <v>0</v>
      </c>
      <c r="BH30" s="4">
        <f t="shared" si="14"/>
        <v>0</v>
      </c>
      <c r="BI30" s="4">
        <f t="shared" si="14"/>
        <v>0</v>
      </c>
      <c r="BJ30" s="4">
        <f t="shared" si="14"/>
        <v>0</v>
      </c>
      <c r="BK30" s="4">
        <f t="shared" si="14"/>
        <v>0</v>
      </c>
      <c r="BL30" s="4">
        <f t="shared" si="14"/>
        <v>0</v>
      </c>
      <c r="BM30" s="4">
        <f t="shared" si="14"/>
        <v>0</v>
      </c>
      <c r="BN30" s="4">
        <f t="shared" si="14"/>
        <v>0</v>
      </c>
      <c r="BO30" s="4">
        <f t="shared" si="14"/>
        <v>0</v>
      </c>
      <c r="BP30" s="4">
        <f t="shared" si="14"/>
        <v>0</v>
      </c>
      <c r="BQ30" s="4">
        <f t="shared" si="14"/>
        <v>0</v>
      </c>
      <c r="BR30" s="4">
        <f t="shared" ref="BR30:BX30" si="15">IF(BR29&lt;0,1,0)</f>
        <v>0</v>
      </c>
      <c r="BS30" s="4">
        <f t="shared" si="15"/>
        <v>0</v>
      </c>
      <c r="BT30" s="4">
        <f t="shared" si="15"/>
        <v>0</v>
      </c>
      <c r="BU30" s="4">
        <f t="shared" si="15"/>
        <v>0</v>
      </c>
      <c r="BV30" s="4">
        <f t="shared" si="15"/>
        <v>0</v>
      </c>
      <c r="BW30" s="4">
        <f t="shared" si="15"/>
        <v>0</v>
      </c>
      <c r="BX30" s="5">
        <f t="shared" si="15"/>
        <v>0</v>
      </c>
    </row>
    <row r="31" spans="1:76" x14ac:dyDescent="0.3">
      <c r="C31" s="120" t="s">
        <v>107</v>
      </c>
      <c r="D31" s="121" t="s">
        <v>6</v>
      </c>
      <c r="E31" s="7">
        <f>SUM(F31:BX31)</f>
        <v>3262877726.6962466</v>
      </c>
      <c r="F31" s="7">
        <f>'Вспомогательная табл помесячно'!F8-'Вспомогательная табл помесячно'!F9</f>
        <v>-42707602.339181289</v>
      </c>
      <c r="G31" s="7">
        <f>'Вспомогательная табл помесячно'!G8-'Вспомогательная табл помесячно'!G9</f>
        <v>-42707602.339181289</v>
      </c>
      <c r="H31" s="7">
        <f>'Вспомогательная табл помесячно'!H8-'Вспомогательная табл помесячно'!H9</f>
        <v>-42707602.339181289</v>
      </c>
      <c r="I31" s="7">
        <f>'Вспомогательная табл помесячно'!I8-'Вспомогательная табл помесячно'!I9</f>
        <v>-79374269.005847961</v>
      </c>
      <c r="J31" s="7">
        <f>'Вспомогательная табл помесячно'!J8-'Вспомогательная табл помесячно'!J9</f>
        <v>-79374269.005847961</v>
      </c>
      <c r="K31" s="7">
        <f>'Вспомогательная табл помесячно'!K8-'Вспомогательная табл помесячно'!K9</f>
        <v>-79374269.005847961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f>SUM('Вспомогательная табл помесячно'!L8:BT8)-SUM('Вспомогательная табл помесячно'!L9:BT9)</f>
        <v>3016892566.5783577</v>
      </c>
      <c r="BU31" s="7">
        <f>'Вспомогательная табл помесячно'!BU8-'Вспомогательная табл помесячно'!BU9</f>
        <v>164676896.51725182</v>
      </c>
      <c r="BV31" s="7">
        <f>'Вспомогательная табл помесячно'!BV8-'Вспомогательная табл помесячно'!BV9</f>
        <v>159690777.10123882</v>
      </c>
      <c r="BW31" s="7">
        <f>'Вспомогательная табл помесячно'!BW8-'Вспомогательная табл помесячно'!BW9</f>
        <v>159690777.10123882</v>
      </c>
      <c r="BX31" s="81">
        <f>'Вспомогательная табл помесячно'!BX8-'Вспомогательная табл помесячно'!BX9</f>
        <v>128172323.43324688</v>
      </c>
    </row>
    <row r="32" spans="1:76" x14ac:dyDescent="0.3">
      <c r="C32" s="120" t="s">
        <v>108</v>
      </c>
      <c r="D32" s="121" t="s">
        <v>6</v>
      </c>
      <c r="E32" s="7">
        <f>BX32</f>
        <v>3262877726.6962466</v>
      </c>
      <c r="F32" s="122">
        <f>F31</f>
        <v>-42707602.339181289</v>
      </c>
      <c r="G32" s="122">
        <f t="shared" ref="G32:AL32" si="16">G31+F32</f>
        <v>-85415204.678362578</v>
      </c>
      <c r="H32" s="122">
        <f t="shared" si="16"/>
        <v>-128122807.01754387</v>
      </c>
      <c r="I32" s="122">
        <f t="shared" si="16"/>
        <v>-207497076.02339184</v>
      </c>
      <c r="J32" s="122">
        <f t="shared" si="16"/>
        <v>-286871345.02923977</v>
      </c>
      <c r="K32" s="122">
        <f t="shared" si="16"/>
        <v>-366245614.0350877</v>
      </c>
      <c r="L32" s="122">
        <f t="shared" si="16"/>
        <v>-366245614.0350877</v>
      </c>
      <c r="M32" s="122">
        <f t="shared" si="16"/>
        <v>-366245614.0350877</v>
      </c>
      <c r="N32" s="122">
        <f t="shared" si="16"/>
        <v>-366245614.0350877</v>
      </c>
      <c r="O32" s="122">
        <f t="shared" si="16"/>
        <v>-366245614.0350877</v>
      </c>
      <c r="P32" s="122">
        <f t="shared" si="16"/>
        <v>-366245614.0350877</v>
      </c>
      <c r="Q32" s="122">
        <f t="shared" si="16"/>
        <v>-366245614.0350877</v>
      </c>
      <c r="R32" s="122">
        <f t="shared" si="16"/>
        <v>-366245614.0350877</v>
      </c>
      <c r="S32" s="122">
        <f t="shared" si="16"/>
        <v>-366245614.0350877</v>
      </c>
      <c r="T32" s="122">
        <f t="shared" si="16"/>
        <v>-366245614.0350877</v>
      </c>
      <c r="U32" s="122">
        <f t="shared" si="16"/>
        <v>-366245614.0350877</v>
      </c>
      <c r="V32" s="122">
        <f t="shared" si="16"/>
        <v>-366245614.0350877</v>
      </c>
      <c r="W32" s="122">
        <f t="shared" si="16"/>
        <v>-366245614.0350877</v>
      </c>
      <c r="X32" s="122">
        <f t="shared" si="16"/>
        <v>-366245614.0350877</v>
      </c>
      <c r="Y32" s="122">
        <f t="shared" si="16"/>
        <v>-366245614.0350877</v>
      </c>
      <c r="Z32" s="122">
        <f t="shared" si="16"/>
        <v>-366245614.0350877</v>
      </c>
      <c r="AA32" s="122">
        <f t="shared" si="16"/>
        <v>-366245614.0350877</v>
      </c>
      <c r="AB32" s="122">
        <f t="shared" si="16"/>
        <v>-366245614.0350877</v>
      </c>
      <c r="AC32" s="122">
        <f t="shared" si="16"/>
        <v>-366245614.0350877</v>
      </c>
      <c r="AD32" s="122">
        <f t="shared" si="16"/>
        <v>-366245614.0350877</v>
      </c>
      <c r="AE32" s="122">
        <f t="shared" si="16"/>
        <v>-366245614.0350877</v>
      </c>
      <c r="AF32" s="122">
        <f t="shared" si="16"/>
        <v>-366245614.0350877</v>
      </c>
      <c r="AG32" s="122">
        <f t="shared" si="16"/>
        <v>-366245614.0350877</v>
      </c>
      <c r="AH32" s="122">
        <f t="shared" si="16"/>
        <v>-366245614.0350877</v>
      </c>
      <c r="AI32" s="122">
        <f t="shared" si="16"/>
        <v>-366245614.0350877</v>
      </c>
      <c r="AJ32" s="122">
        <f t="shared" si="16"/>
        <v>-366245614.0350877</v>
      </c>
      <c r="AK32" s="122">
        <f t="shared" si="16"/>
        <v>-366245614.0350877</v>
      </c>
      <c r="AL32" s="122">
        <f t="shared" si="16"/>
        <v>-366245614.0350877</v>
      </c>
      <c r="AM32" s="122">
        <f t="shared" ref="AM32:BR32" si="17">AM31+AL32</f>
        <v>-366245614.0350877</v>
      </c>
      <c r="AN32" s="122">
        <f t="shared" si="17"/>
        <v>-366245614.0350877</v>
      </c>
      <c r="AO32" s="122">
        <f t="shared" si="17"/>
        <v>-366245614.0350877</v>
      </c>
      <c r="AP32" s="122">
        <f t="shared" si="17"/>
        <v>-366245614.0350877</v>
      </c>
      <c r="AQ32" s="122">
        <f t="shared" si="17"/>
        <v>-366245614.0350877</v>
      </c>
      <c r="AR32" s="122">
        <f t="shared" si="17"/>
        <v>-366245614.0350877</v>
      </c>
      <c r="AS32" s="122">
        <f t="shared" si="17"/>
        <v>-366245614.0350877</v>
      </c>
      <c r="AT32" s="122">
        <f t="shared" si="17"/>
        <v>-366245614.0350877</v>
      </c>
      <c r="AU32" s="122">
        <f t="shared" si="17"/>
        <v>-366245614.0350877</v>
      </c>
      <c r="AV32" s="122">
        <f t="shared" si="17"/>
        <v>-366245614.0350877</v>
      </c>
      <c r="AW32" s="122">
        <f t="shared" si="17"/>
        <v>-366245614.0350877</v>
      </c>
      <c r="AX32" s="122">
        <f t="shared" si="17"/>
        <v>-366245614.0350877</v>
      </c>
      <c r="AY32" s="122">
        <f t="shared" si="17"/>
        <v>-366245614.0350877</v>
      </c>
      <c r="AZ32" s="122">
        <f t="shared" si="17"/>
        <v>-366245614.0350877</v>
      </c>
      <c r="BA32" s="122">
        <f t="shared" si="17"/>
        <v>-366245614.0350877</v>
      </c>
      <c r="BB32" s="122">
        <f t="shared" si="17"/>
        <v>-366245614.0350877</v>
      </c>
      <c r="BC32" s="122">
        <f t="shared" si="17"/>
        <v>-366245614.0350877</v>
      </c>
      <c r="BD32" s="122">
        <f t="shared" si="17"/>
        <v>-366245614.0350877</v>
      </c>
      <c r="BE32" s="122">
        <f t="shared" si="17"/>
        <v>-366245614.0350877</v>
      </c>
      <c r="BF32" s="122">
        <f t="shared" si="17"/>
        <v>-366245614.0350877</v>
      </c>
      <c r="BG32" s="122">
        <f t="shared" si="17"/>
        <v>-366245614.0350877</v>
      </c>
      <c r="BH32" s="122">
        <f t="shared" si="17"/>
        <v>-366245614.0350877</v>
      </c>
      <c r="BI32" s="122">
        <f t="shared" si="17"/>
        <v>-366245614.0350877</v>
      </c>
      <c r="BJ32" s="122">
        <f t="shared" si="17"/>
        <v>-366245614.0350877</v>
      </c>
      <c r="BK32" s="122">
        <f t="shared" si="17"/>
        <v>-366245614.0350877</v>
      </c>
      <c r="BL32" s="122">
        <f t="shared" si="17"/>
        <v>-366245614.0350877</v>
      </c>
      <c r="BM32" s="122">
        <f t="shared" si="17"/>
        <v>-366245614.0350877</v>
      </c>
      <c r="BN32" s="122">
        <f t="shared" si="17"/>
        <v>-366245614.0350877</v>
      </c>
      <c r="BO32" s="122">
        <f t="shared" si="17"/>
        <v>-366245614.0350877</v>
      </c>
      <c r="BP32" s="122">
        <f t="shared" si="17"/>
        <v>-366245614.0350877</v>
      </c>
      <c r="BQ32" s="122">
        <f t="shared" si="17"/>
        <v>-366245614.0350877</v>
      </c>
      <c r="BR32" s="122">
        <f t="shared" si="17"/>
        <v>-366245614.0350877</v>
      </c>
      <c r="BS32" s="122">
        <f t="shared" ref="BS32:BX32" si="18">BS31+BR32</f>
        <v>-366245614.0350877</v>
      </c>
      <c r="BT32" s="122">
        <f>BT31+BS32</f>
        <v>2650646952.5432701</v>
      </c>
      <c r="BU32" s="122">
        <f t="shared" si="18"/>
        <v>2815323849.0605221</v>
      </c>
      <c r="BV32" s="122">
        <f t="shared" si="18"/>
        <v>2975014626.1617608</v>
      </c>
      <c r="BW32" s="122">
        <f t="shared" si="18"/>
        <v>3134705403.2629995</v>
      </c>
      <c r="BX32" s="123">
        <f t="shared" si="18"/>
        <v>3262877726.6962466</v>
      </c>
    </row>
    <row r="33" spans="3:76" ht="15" thickBot="1" x14ac:dyDescent="0.35">
      <c r="C33" s="124" t="s">
        <v>122</v>
      </c>
      <c r="D33" s="125" t="s">
        <v>43</v>
      </c>
      <c r="E33" s="6">
        <f>SUM(F33:BX33)</f>
        <v>66</v>
      </c>
      <c r="F33" s="6">
        <f t="shared" ref="F33:AK33" si="19">IF(F32&lt;0,1,0)</f>
        <v>1</v>
      </c>
      <c r="G33" s="6">
        <f t="shared" si="19"/>
        <v>1</v>
      </c>
      <c r="H33" s="6">
        <f t="shared" si="19"/>
        <v>1</v>
      </c>
      <c r="I33" s="6">
        <f t="shared" si="19"/>
        <v>1</v>
      </c>
      <c r="J33" s="6">
        <f t="shared" si="19"/>
        <v>1</v>
      </c>
      <c r="K33" s="6">
        <f t="shared" si="19"/>
        <v>1</v>
      </c>
      <c r="L33" s="6">
        <f t="shared" si="19"/>
        <v>1</v>
      </c>
      <c r="M33" s="6">
        <f t="shared" si="19"/>
        <v>1</v>
      </c>
      <c r="N33" s="6">
        <f t="shared" si="19"/>
        <v>1</v>
      </c>
      <c r="O33" s="6">
        <f t="shared" si="19"/>
        <v>1</v>
      </c>
      <c r="P33" s="6">
        <f t="shared" si="19"/>
        <v>1</v>
      </c>
      <c r="Q33" s="6">
        <f t="shared" si="19"/>
        <v>1</v>
      </c>
      <c r="R33" s="6">
        <f t="shared" si="19"/>
        <v>1</v>
      </c>
      <c r="S33" s="6">
        <f t="shared" si="19"/>
        <v>1</v>
      </c>
      <c r="T33" s="6">
        <f t="shared" si="19"/>
        <v>1</v>
      </c>
      <c r="U33" s="6">
        <f t="shared" si="19"/>
        <v>1</v>
      </c>
      <c r="V33" s="6">
        <f t="shared" si="19"/>
        <v>1</v>
      </c>
      <c r="W33" s="6">
        <f t="shared" si="19"/>
        <v>1</v>
      </c>
      <c r="X33" s="6">
        <f t="shared" si="19"/>
        <v>1</v>
      </c>
      <c r="Y33" s="6">
        <f t="shared" si="19"/>
        <v>1</v>
      </c>
      <c r="Z33" s="6">
        <f t="shared" si="19"/>
        <v>1</v>
      </c>
      <c r="AA33" s="6">
        <f t="shared" si="19"/>
        <v>1</v>
      </c>
      <c r="AB33" s="6">
        <f t="shared" si="19"/>
        <v>1</v>
      </c>
      <c r="AC33" s="6">
        <f t="shared" si="19"/>
        <v>1</v>
      </c>
      <c r="AD33" s="6">
        <f t="shared" si="19"/>
        <v>1</v>
      </c>
      <c r="AE33" s="6">
        <f t="shared" si="19"/>
        <v>1</v>
      </c>
      <c r="AF33" s="6">
        <f t="shared" si="19"/>
        <v>1</v>
      </c>
      <c r="AG33" s="6">
        <f t="shared" si="19"/>
        <v>1</v>
      </c>
      <c r="AH33" s="6">
        <f t="shared" si="19"/>
        <v>1</v>
      </c>
      <c r="AI33" s="6">
        <f t="shared" si="19"/>
        <v>1</v>
      </c>
      <c r="AJ33" s="6">
        <f t="shared" si="19"/>
        <v>1</v>
      </c>
      <c r="AK33" s="6">
        <f t="shared" si="19"/>
        <v>1</v>
      </c>
      <c r="AL33" s="6">
        <f t="shared" ref="AL33:BQ33" si="20">IF(AL32&lt;0,1,0)</f>
        <v>1</v>
      </c>
      <c r="AM33" s="6">
        <f t="shared" si="20"/>
        <v>1</v>
      </c>
      <c r="AN33" s="6">
        <f t="shared" si="20"/>
        <v>1</v>
      </c>
      <c r="AO33" s="6">
        <f t="shared" si="20"/>
        <v>1</v>
      </c>
      <c r="AP33" s="6">
        <f t="shared" si="20"/>
        <v>1</v>
      </c>
      <c r="AQ33" s="6">
        <f t="shared" si="20"/>
        <v>1</v>
      </c>
      <c r="AR33" s="6">
        <f t="shared" si="20"/>
        <v>1</v>
      </c>
      <c r="AS33" s="6">
        <f t="shared" si="20"/>
        <v>1</v>
      </c>
      <c r="AT33" s="6">
        <f t="shared" si="20"/>
        <v>1</v>
      </c>
      <c r="AU33" s="6">
        <f t="shared" si="20"/>
        <v>1</v>
      </c>
      <c r="AV33" s="6">
        <f t="shared" si="20"/>
        <v>1</v>
      </c>
      <c r="AW33" s="6">
        <f t="shared" si="20"/>
        <v>1</v>
      </c>
      <c r="AX33" s="6">
        <f t="shared" si="20"/>
        <v>1</v>
      </c>
      <c r="AY33" s="6">
        <f t="shared" si="20"/>
        <v>1</v>
      </c>
      <c r="AZ33" s="6">
        <f t="shared" si="20"/>
        <v>1</v>
      </c>
      <c r="BA33" s="6">
        <f t="shared" si="20"/>
        <v>1</v>
      </c>
      <c r="BB33" s="6">
        <f t="shared" si="20"/>
        <v>1</v>
      </c>
      <c r="BC33" s="6">
        <f t="shared" si="20"/>
        <v>1</v>
      </c>
      <c r="BD33" s="6">
        <f t="shared" si="20"/>
        <v>1</v>
      </c>
      <c r="BE33" s="6">
        <f t="shared" si="20"/>
        <v>1</v>
      </c>
      <c r="BF33" s="6">
        <f t="shared" si="20"/>
        <v>1</v>
      </c>
      <c r="BG33" s="6">
        <f t="shared" si="20"/>
        <v>1</v>
      </c>
      <c r="BH33" s="6">
        <f t="shared" si="20"/>
        <v>1</v>
      </c>
      <c r="BI33" s="6">
        <f t="shared" si="20"/>
        <v>1</v>
      </c>
      <c r="BJ33" s="6">
        <f t="shared" si="20"/>
        <v>1</v>
      </c>
      <c r="BK33" s="6">
        <f t="shared" si="20"/>
        <v>1</v>
      </c>
      <c r="BL33" s="6">
        <f t="shared" si="20"/>
        <v>1</v>
      </c>
      <c r="BM33" s="6">
        <f t="shared" si="20"/>
        <v>1</v>
      </c>
      <c r="BN33" s="6">
        <f t="shared" si="20"/>
        <v>1</v>
      </c>
      <c r="BO33" s="6">
        <f t="shared" si="20"/>
        <v>1</v>
      </c>
      <c r="BP33" s="6">
        <f t="shared" si="20"/>
        <v>1</v>
      </c>
      <c r="BQ33" s="6">
        <f t="shared" si="20"/>
        <v>1</v>
      </c>
      <c r="BR33" s="6">
        <f t="shared" ref="BR33:BX33" si="21">IF(BR32&lt;0,1,0)</f>
        <v>1</v>
      </c>
      <c r="BS33" s="6">
        <f t="shared" si="21"/>
        <v>1</v>
      </c>
      <c r="BT33" s="6">
        <f t="shared" si="21"/>
        <v>0</v>
      </c>
      <c r="BU33" s="6">
        <f t="shared" si="21"/>
        <v>0</v>
      </c>
      <c r="BV33" s="6">
        <f t="shared" si="21"/>
        <v>0</v>
      </c>
      <c r="BW33" s="6">
        <f t="shared" si="21"/>
        <v>0</v>
      </c>
      <c r="BX33" s="35">
        <f t="shared" si="21"/>
        <v>0</v>
      </c>
    </row>
  </sheetData>
  <mergeCells count="4">
    <mergeCell ref="A4:E4"/>
    <mergeCell ref="C6:C7"/>
    <mergeCell ref="E6:E7"/>
    <mergeCell ref="A6:B6"/>
  </mergeCells>
  <pageMargins left="0.7" right="0.7" top="0.75" bottom="0.75" header="0.3" footer="0.3"/>
  <pageSetup paperSize="9" scale="4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48515-0644-457D-AE97-961BEF0D47B9}">
  <dimension ref="A2:BJ34"/>
  <sheetViews>
    <sheetView showGridLines="0" zoomScale="110" zoomScaleNormal="11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I18" sqref="I18"/>
    </sheetView>
  </sheetViews>
  <sheetFormatPr defaultRowHeight="14.4" x14ac:dyDescent="0.3"/>
  <cols>
    <col min="1" max="1" width="20.5546875" customWidth="1"/>
    <col min="2" max="2" width="16.6640625" customWidth="1"/>
    <col min="3" max="3" width="14.5546875" customWidth="1"/>
    <col min="4" max="4" width="14.6640625" customWidth="1"/>
    <col min="5" max="5" width="13.109375" customWidth="1"/>
  </cols>
  <sheetData>
    <row r="2" spans="1:5" x14ac:dyDescent="0.3">
      <c r="A2" s="237"/>
      <c r="B2" s="237"/>
      <c r="C2" s="237"/>
      <c r="D2" s="237"/>
    </row>
    <row r="3" spans="1:5" ht="28.8" x14ac:dyDescent="0.3">
      <c r="A3" s="181" t="s">
        <v>139</v>
      </c>
      <c r="B3" s="182" t="s">
        <v>138</v>
      </c>
    </row>
    <row r="4" spans="1:5" x14ac:dyDescent="0.3">
      <c r="A4" s="134" t="s">
        <v>137</v>
      </c>
      <c r="B4" s="132">
        <v>18</v>
      </c>
      <c r="C4" t="s">
        <v>136</v>
      </c>
    </row>
    <row r="5" spans="1:5" x14ac:dyDescent="0.3">
      <c r="A5" s="134" t="s">
        <v>135</v>
      </c>
      <c r="B5" s="132">
        <v>6</v>
      </c>
    </row>
    <row r="6" spans="1:5" x14ac:dyDescent="0.3">
      <c r="A6" s="133" t="s">
        <v>134</v>
      </c>
      <c r="B6" s="132">
        <v>1</v>
      </c>
    </row>
    <row r="8" spans="1:5" ht="89.25" customHeight="1" x14ac:dyDescent="0.3">
      <c r="B8" s="180" t="s">
        <v>133</v>
      </c>
      <c r="C8" s="180" t="s">
        <v>132</v>
      </c>
      <c r="D8" s="180" t="s">
        <v>131</v>
      </c>
      <c r="E8" s="180" t="s">
        <v>131</v>
      </c>
    </row>
    <row r="9" spans="1:5" x14ac:dyDescent="0.3">
      <c r="B9" s="183">
        <v>0</v>
      </c>
      <c r="C9" s="183">
        <v>100</v>
      </c>
      <c r="D9" s="184">
        <f t="shared" ref="D9:D30" si="0">(B9*$B$5+(C9-B9)*$B$4)/C9</f>
        <v>18</v>
      </c>
      <c r="E9" s="184">
        <f t="shared" ref="E9:E30" si="1">IF(D9&lt;1,1,D9)</f>
        <v>18</v>
      </c>
    </row>
    <row r="10" spans="1:5" x14ac:dyDescent="0.3">
      <c r="B10" s="4">
        <v>5</v>
      </c>
      <c r="C10" s="4">
        <v>100</v>
      </c>
      <c r="D10" s="185">
        <f t="shared" si="0"/>
        <v>17.399999999999999</v>
      </c>
      <c r="E10" s="185">
        <f t="shared" si="1"/>
        <v>17.399999999999999</v>
      </c>
    </row>
    <row r="11" spans="1:5" x14ac:dyDescent="0.3">
      <c r="B11" s="4">
        <v>10</v>
      </c>
      <c r="C11" s="4">
        <v>100</v>
      </c>
      <c r="D11" s="185">
        <f t="shared" si="0"/>
        <v>16.8</v>
      </c>
      <c r="E11" s="185">
        <f t="shared" si="1"/>
        <v>16.8</v>
      </c>
    </row>
    <row r="12" spans="1:5" x14ac:dyDescent="0.3">
      <c r="B12" s="4">
        <v>20</v>
      </c>
      <c r="C12" s="4">
        <v>100</v>
      </c>
      <c r="D12" s="185">
        <f t="shared" si="0"/>
        <v>15.6</v>
      </c>
      <c r="E12" s="185">
        <f t="shared" si="1"/>
        <v>15.6</v>
      </c>
    </row>
    <row r="13" spans="1:5" x14ac:dyDescent="0.3">
      <c r="B13" s="4">
        <v>30</v>
      </c>
      <c r="C13" s="4">
        <v>100</v>
      </c>
      <c r="D13" s="185">
        <f t="shared" si="0"/>
        <v>14.4</v>
      </c>
      <c r="E13" s="185">
        <f t="shared" si="1"/>
        <v>14.4</v>
      </c>
    </row>
    <row r="14" spans="1:5" x14ac:dyDescent="0.3">
      <c r="B14" s="4">
        <v>40</v>
      </c>
      <c r="C14" s="4">
        <v>100</v>
      </c>
      <c r="D14" s="185">
        <f t="shared" si="0"/>
        <v>13.2</v>
      </c>
      <c r="E14" s="185">
        <f t="shared" si="1"/>
        <v>13.2</v>
      </c>
    </row>
    <row r="15" spans="1:5" x14ac:dyDescent="0.3">
      <c r="B15" s="4">
        <f>B14+10</f>
        <v>50</v>
      </c>
      <c r="C15" s="4">
        <v>100</v>
      </c>
      <c r="D15" s="185">
        <f t="shared" si="0"/>
        <v>12</v>
      </c>
      <c r="E15" s="185">
        <f t="shared" si="1"/>
        <v>12</v>
      </c>
    </row>
    <row r="16" spans="1:5" x14ac:dyDescent="0.3">
      <c r="B16" s="4">
        <f>B15+10</f>
        <v>60</v>
      </c>
      <c r="C16" s="4">
        <v>100</v>
      </c>
      <c r="D16" s="185">
        <f t="shared" si="0"/>
        <v>10.8</v>
      </c>
      <c r="E16" s="185">
        <f t="shared" si="1"/>
        <v>10.8</v>
      </c>
    </row>
    <row r="17" spans="2:5" x14ac:dyDescent="0.3">
      <c r="B17" s="4">
        <v>70</v>
      </c>
      <c r="C17" s="4">
        <v>100</v>
      </c>
      <c r="D17" s="185">
        <f t="shared" si="0"/>
        <v>9.6</v>
      </c>
      <c r="E17" s="185">
        <f t="shared" si="1"/>
        <v>9.6</v>
      </c>
    </row>
    <row r="18" spans="2:5" x14ac:dyDescent="0.3">
      <c r="B18" s="4">
        <f t="shared" ref="B18:B30" si="2">B17+10</f>
        <v>80</v>
      </c>
      <c r="C18" s="4">
        <v>100</v>
      </c>
      <c r="D18" s="185">
        <f t="shared" si="0"/>
        <v>8.4</v>
      </c>
      <c r="E18" s="185">
        <f t="shared" si="1"/>
        <v>8.4</v>
      </c>
    </row>
    <row r="19" spans="2:5" x14ac:dyDescent="0.3">
      <c r="B19" s="4">
        <f t="shared" si="2"/>
        <v>90</v>
      </c>
      <c r="C19" s="4">
        <v>100</v>
      </c>
      <c r="D19" s="185">
        <f t="shared" si="0"/>
        <v>7.2</v>
      </c>
      <c r="E19" s="185">
        <f t="shared" si="1"/>
        <v>7.2</v>
      </c>
    </row>
    <row r="20" spans="2:5" x14ac:dyDescent="0.3">
      <c r="B20" s="4">
        <f t="shared" si="2"/>
        <v>100</v>
      </c>
      <c r="C20" s="4">
        <v>100</v>
      </c>
      <c r="D20" s="185">
        <f t="shared" si="0"/>
        <v>6</v>
      </c>
      <c r="E20" s="185">
        <f t="shared" si="1"/>
        <v>6</v>
      </c>
    </row>
    <row r="21" spans="2:5" x14ac:dyDescent="0.3">
      <c r="B21" s="4">
        <f t="shared" si="2"/>
        <v>110</v>
      </c>
      <c r="C21" s="4">
        <v>100</v>
      </c>
      <c r="D21" s="185">
        <f t="shared" si="0"/>
        <v>4.8</v>
      </c>
      <c r="E21" s="185">
        <f t="shared" si="1"/>
        <v>4.8</v>
      </c>
    </row>
    <row r="22" spans="2:5" x14ac:dyDescent="0.3">
      <c r="B22" s="4">
        <f t="shared" si="2"/>
        <v>120</v>
      </c>
      <c r="C22" s="4">
        <v>100</v>
      </c>
      <c r="D22" s="185">
        <f t="shared" si="0"/>
        <v>3.6</v>
      </c>
      <c r="E22" s="185">
        <f t="shared" si="1"/>
        <v>3.6</v>
      </c>
    </row>
    <row r="23" spans="2:5" x14ac:dyDescent="0.3">
      <c r="B23" s="4">
        <f t="shared" si="2"/>
        <v>130</v>
      </c>
      <c r="C23" s="4">
        <v>100</v>
      </c>
      <c r="D23" s="185">
        <f t="shared" si="0"/>
        <v>2.4</v>
      </c>
      <c r="E23" s="185">
        <f t="shared" si="1"/>
        <v>2.4</v>
      </c>
    </row>
    <row r="24" spans="2:5" x14ac:dyDescent="0.3">
      <c r="B24" s="4">
        <f t="shared" si="2"/>
        <v>140</v>
      </c>
      <c r="C24" s="4">
        <v>100</v>
      </c>
      <c r="D24" s="186">
        <f t="shared" si="0"/>
        <v>1.2</v>
      </c>
      <c r="E24" s="185">
        <f t="shared" si="1"/>
        <v>1.2</v>
      </c>
    </row>
    <row r="25" spans="2:5" x14ac:dyDescent="0.3">
      <c r="B25" s="4">
        <f t="shared" si="2"/>
        <v>150</v>
      </c>
      <c r="C25" s="4">
        <v>100</v>
      </c>
      <c r="D25" s="186">
        <f t="shared" si="0"/>
        <v>0</v>
      </c>
      <c r="E25" s="185">
        <f t="shared" si="1"/>
        <v>1</v>
      </c>
    </row>
    <row r="26" spans="2:5" x14ac:dyDescent="0.3">
      <c r="B26" s="4">
        <f t="shared" si="2"/>
        <v>160</v>
      </c>
      <c r="C26" s="4">
        <v>100</v>
      </c>
      <c r="D26" s="186">
        <f t="shared" si="0"/>
        <v>-1.2</v>
      </c>
      <c r="E26" s="185">
        <f t="shared" si="1"/>
        <v>1</v>
      </c>
    </row>
    <row r="27" spans="2:5" x14ac:dyDescent="0.3">
      <c r="B27" s="4">
        <f t="shared" si="2"/>
        <v>170</v>
      </c>
      <c r="C27" s="4">
        <v>100</v>
      </c>
      <c r="D27" s="186">
        <f t="shared" si="0"/>
        <v>-2.4</v>
      </c>
      <c r="E27" s="185">
        <f t="shared" si="1"/>
        <v>1</v>
      </c>
    </row>
    <row r="28" spans="2:5" x14ac:dyDescent="0.3">
      <c r="B28" s="4">
        <f t="shared" si="2"/>
        <v>180</v>
      </c>
      <c r="C28" s="4">
        <v>100</v>
      </c>
      <c r="D28" s="186">
        <f t="shared" si="0"/>
        <v>-3.6</v>
      </c>
      <c r="E28" s="185">
        <f t="shared" si="1"/>
        <v>1</v>
      </c>
    </row>
    <row r="29" spans="2:5" x14ac:dyDescent="0.3">
      <c r="B29" s="4">
        <f t="shared" si="2"/>
        <v>190</v>
      </c>
      <c r="C29" s="4">
        <v>100</v>
      </c>
      <c r="D29" s="186">
        <f t="shared" si="0"/>
        <v>-4.8</v>
      </c>
      <c r="E29" s="185">
        <f t="shared" si="1"/>
        <v>1</v>
      </c>
    </row>
    <row r="30" spans="2:5" x14ac:dyDescent="0.3">
      <c r="B30" s="187">
        <f t="shared" si="2"/>
        <v>200</v>
      </c>
      <c r="C30" s="187">
        <v>100</v>
      </c>
      <c r="D30" s="188">
        <f t="shared" si="0"/>
        <v>-6</v>
      </c>
      <c r="E30" s="188">
        <f t="shared" si="1"/>
        <v>1</v>
      </c>
    </row>
    <row r="33" spans="2:62" x14ac:dyDescent="0.3">
      <c r="B33">
        <v>100</v>
      </c>
      <c r="C33">
        <v>101</v>
      </c>
      <c r="D33">
        <v>102</v>
      </c>
      <c r="E33">
        <v>103</v>
      </c>
      <c r="F33">
        <v>104</v>
      </c>
      <c r="G33">
        <v>105</v>
      </c>
      <c r="H33">
        <v>106</v>
      </c>
      <c r="I33">
        <v>107</v>
      </c>
      <c r="J33">
        <v>108</v>
      </c>
      <c r="K33">
        <v>109</v>
      </c>
      <c r="L33">
        <v>110</v>
      </c>
      <c r="M33">
        <v>111</v>
      </c>
      <c r="N33">
        <v>112</v>
      </c>
      <c r="O33">
        <v>113</v>
      </c>
      <c r="P33">
        <v>114</v>
      </c>
      <c r="Q33">
        <v>115</v>
      </c>
      <c r="R33">
        <v>116</v>
      </c>
      <c r="S33">
        <v>117</v>
      </c>
      <c r="T33">
        <v>118</v>
      </c>
      <c r="U33">
        <v>119</v>
      </c>
      <c r="V33">
        <v>120</v>
      </c>
      <c r="W33">
        <v>121</v>
      </c>
      <c r="X33">
        <v>122</v>
      </c>
      <c r="Y33">
        <v>123</v>
      </c>
      <c r="Z33">
        <v>124</v>
      </c>
      <c r="AA33">
        <v>125</v>
      </c>
      <c r="AB33">
        <v>126</v>
      </c>
      <c r="AC33">
        <v>127</v>
      </c>
      <c r="AD33">
        <v>128</v>
      </c>
      <c r="AE33">
        <v>129</v>
      </c>
      <c r="AF33">
        <v>130</v>
      </c>
      <c r="AG33">
        <v>131</v>
      </c>
      <c r="AH33">
        <v>132</v>
      </c>
      <c r="AI33">
        <v>133</v>
      </c>
      <c r="AJ33">
        <v>134</v>
      </c>
      <c r="AK33">
        <v>135</v>
      </c>
      <c r="AL33">
        <v>136</v>
      </c>
      <c r="AM33">
        <v>137</v>
      </c>
      <c r="AN33">
        <v>138</v>
      </c>
      <c r="AO33">
        <v>139</v>
      </c>
      <c r="AP33">
        <v>140</v>
      </c>
      <c r="AQ33">
        <v>141</v>
      </c>
      <c r="AR33">
        <v>142</v>
      </c>
      <c r="AS33">
        <v>143</v>
      </c>
      <c r="AT33">
        <v>144</v>
      </c>
      <c r="AU33">
        <v>145</v>
      </c>
      <c r="AV33">
        <v>146</v>
      </c>
      <c r="AW33">
        <v>147</v>
      </c>
      <c r="AX33">
        <v>148</v>
      </c>
      <c r="AY33">
        <v>149</v>
      </c>
      <c r="AZ33">
        <v>150</v>
      </c>
      <c r="BA33">
        <v>151</v>
      </c>
      <c r="BB33">
        <v>152</v>
      </c>
      <c r="BC33">
        <v>153</v>
      </c>
      <c r="BD33">
        <v>154</v>
      </c>
      <c r="BE33">
        <v>155</v>
      </c>
      <c r="BF33">
        <v>156</v>
      </c>
      <c r="BG33">
        <v>157</v>
      </c>
      <c r="BH33">
        <v>158</v>
      </c>
      <c r="BI33">
        <v>159</v>
      </c>
      <c r="BJ33">
        <v>160</v>
      </c>
    </row>
    <row r="34" spans="2:62" x14ac:dyDescent="0.3">
      <c r="B34" s="135">
        <f>E19</f>
        <v>7.2</v>
      </c>
      <c r="C34" s="135">
        <f t="shared" ref="C34:K34" si="3">$E$20</f>
        <v>6</v>
      </c>
      <c r="D34" s="135">
        <f t="shared" si="3"/>
        <v>6</v>
      </c>
      <c r="E34" s="135">
        <f t="shared" si="3"/>
        <v>6</v>
      </c>
      <c r="F34" s="135">
        <f t="shared" si="3"/>
        <v>6</v>
      </c>
      <c r="G34" s="135">
        <f t="shared" si="3"/>
        <v>6</v>
      </c>
      <c r="H34" s="135">
        <f t="shared" si="3"/>
        <v>6</v>
      </c>
      <c r="I34" s="135">
        <f t="shared" si="3"/>
        <v>6</v>
      </c>
      <c r="J34" s="135">
        <f t="shared" si="3"/>
        <v>6</v>
      </c>
      <c r="K34" s="135">
        <f t="shared" si="3"/>
        <v>6</v>
      </c>
      <c r="L34" s="135">
        <f>$E$20</f>
        <v>6</v>
      </c>
      <c r="M34" s="135">
        <f>$E$21</f>
        <v>4.8</v>
      </c>
      <c r="N34" s="135">
        <f t="shared" ref="N34:V34" si="4">$E$21</f>
        <v>4.8</v>
      </c>
      <c r="O34" s="135">
        <f t="shared" si="4"/>
        <v>4.8</v>
      </c>
      <c r="P34" s="135">
        <f t="shared" si="4"/>
        <v>4.8</v>
      </c>
      <c r="Q34" s="135">
        <f t="shared" si="4"/>
        <v>4.8</v>
      </c>
      <c r="R34" s="135">
        <f t="shared" si="4"/>
        <v>4.8</v>
      </c>
      <c r="S34" s="135">
        <f t="shared" si="4"/>
        <v>4.8</v>
      </c>
      <c r="T34" s="135">
        <f t="shared" si="4"/>
        <v>4.8</v>
      </c>
      <c r="U34" s="135">
        <f t="shared" si="4"/>
        <v>4.8</v>
      </c>
      <c r="V34" s="135">
        <f t="shared" si="4"/>
        <v>4.8</v>
      </c>
      <c r="W34" s="135">
        <f>$E$22</f>
        <v>3.6</v>
      </c>
      <c r="X34" s="135">
        <f t="shared" ref="X34:AF34" si="5">$E$22</f>
        <v>3.6</v>
      </c>
      <c r="Y34" s="135">
        <f t="shared" si="5"/>
        <v>3.6</v>
      </c>
      <c r="Z34" s="135">
        <f t="shared" si="5"/>
        <v>3.6</v>
      </c>
      <c r="AA34" s="135">
        <f t="shared" si="5"/>
        <v>3.6</v>
      </c>
      <c r="AB34" s="135">
        <f t="shared" si="5"/>
        <v>3.6</v>
      </c>
      <c r="AC34" s="135">
        <f t="shared" si="5"/>
        <v>3.6</v>
      </c>
      <c r="AD34" s="135">
        <f t="shared" si="5"/>
        <v>3.6</v>
      </c>
      <c r="AE34" s="135">
        <f>$E$22</f>
        <v>3.6</v>
      </c>
      <c r="AF34" s="135">
        <f t="shared" si="5"/>
        <v>3.6</v>
      </c>
      <c r="AG34" s="135">
        <f>$E$23</f>
        <v>2.4</v>
      </c>
      <c r="AH34" s="135">
        <f t="shared" ref="AH34:AP34" si="6">$E$23</f>
        <v>2.4</v>
      </c>
      <c r="AI34" s="135">
        <f t="shared" si="6"/>
        <v>2.4</v>
      </c>
      <c r="AJ34" s="135">
        <f t="shared" si="6"/>
        <v>2.4</v>
      </c>
      <c r="AK34" s="135">
        <f t="shared" si="6"/>
        <v>2.4</v>
      </c>
      <c r="AL34" s="135">
        <f t="shared" si="6"/>
        <v>2.4</v>
      </c>
      <c r="AM34" s="135">
        <f t="shared" si="6"/>
        <v>2.4</v>
      </c>
      <c r="AN34" s="135">
        <f t="shared" si="6"/>
        <v>2.4</v>
      </c>
      <c r="AO34" s="135">
        <f t="shared" si="6"/>
        <v>2.4</v>
      </c>
      <c r="AP34" s="135">
        <f t="shared" si="6"/>
        <v>2.4</v>
      </c>
      <c r="AQ34" s="135">
        <f>$E$24</f>
        <v>1.2</v>
      </c>
      <c r="AR34" s="135">
        <f t="shared" ref="AR34:AZ34" si="7">$E$24</f>
        <v>1.2</v>
      </c>
      <c r="AS34" s="135">
        <f t="shared" si="7"/>
        <v>1.2</v>
      </c>
      <c r="AT34" s="135">
        <f t="shared" si="7"/>
        <v>1.2</v>
      </c>
      <c r="AU34" s="135">
        <f t="shared" si="7"/>
        <v>1.2</v>
      </c>
      <c r="AV34" s="135">
        <f t="shared" si="7"/>
        <v>1.2</v>
      </c>
      <c r="AW34" s="135">
        <f t="shared" si="7"/>
        <v>1.2</v>
      </c>
      <c r="AX34" s="135">
        <f t="shared" si="7"/>
        <v>1.2</v>
      </c>
      <c r="AY34" s="135">
        <f t="shared" si="7"/>
        <v>1.2</v>
      </c>
      <c r="AZ34" s="135">
        <f t="shared" si="7"/>
        <v>1.2</v>
      </c>
      <c r="BA34" s="135">
        <f>$E$25</f>
        <v>1</v>
      </c>
      <c r="BB34" s="135">
        <f t="shared" ref="BB34:BJ34" si="8">$E$25</f>
        <v>1</v>
      </c>
      <c r="BC34" s="135">
        <f t="shared" si="8"/>
        <v>1</v>
      </c>
      <c r="BD34" s="135">
        <f t="shared" si="8"/>
        <v>1</v>
      </c>
      <c r="BE34" s="135">
        <f t="shared" si="8"/>
        <v>1</v>
      </c>
      <c r="BF34" s="135">
        <f t="shared" si="8"/>
        <v>1</v>
      </c>
      <c r="BG34" s="135">
        <f t="shared" si="8"/>
        <v>1</v>
      </c>
      <c r="BH34" s="135">
        <f t="shared" si="8"/>
        <v>1</v>
      </c>
      <c r="BI34" s="135">
        <f t="shared" si="8"/>
        <v>1</v>
      </c>
      <c r="BJ34" s="135">
        <f t="shared" si="8"/>
        <v>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1AC0-E267-4D7E-8733-C845BC49C75C}">
  <dimension ref="A4:BY23"/>
  <sheetViews>
    <sheetView showGridLines="0" topLeftCell="A4" zoomScaleNormal="100" zoomScaleSheetLayoutView="100" workbookViewId="0">
      <pane xSplit="2" ySplit="4" topLeftCell="C8" activePane="bottomRight" state="frozen"/>
      <selection activeCell="A4" sqref="A4"/>
      <selection pane="topRight" activeCell="C4" sqref="C4"/>
      <selection pane="bottomLeft" activeCell="A7" sqref="A7"/>
      <selection pane="bottomRight" activeCell="L17" sqref="L17"/>
    </sheetView>
  </sheetViews>
  <sheetFormatPr defaultRowHeight="14.4" outlineLevelRow="1" x14ac:dyDescent="0.3"/>
  <cols>
    <col min="1" max="1" width="5.5546875" customWidth="1"/>
    <col min="2" max="2" width="55.33203125" customWidth="1"/>
    <col min="3" max="3" width="14.6640625" customWidth="1"/>
    <col min="4" max="4" width="24.5546875" customWidth="1"/>
    <col min="5" max="5" width="23.33203125" customWidth="1"/>
    <col min="6" max="6" width="11" bestFit="1" customWidth="1"/>
  </cols>
  <sheetData>
    <row r="4" spans="1:77" ht="24.75" customHeight="1" x14ac:dyDescent="0.4">
      <c r="A4" s="222" t="s">
        <v>80</v>
      </c>
      <c r="B4" s="222"/>
      <c r="C4" s="222"/>
      <c r="D4" s="222"/>
      <c r="E4" s="222"/>
    </row>
    <row r="5" spans="1:77" ht="15" thickBot="1" x14ac:dyDescent="0.35"/>
    <row r="6" spans="1:77" ht="14.4" customHeight="1" x14ac:dyDescent="0.3">
      <c r="A6" s="227" t="s">
        <v>27</v>
      </c>
      <c r="B6" s="233" t="s">
        <v>4</v>
      </c>
      <c r="C6" s="229" t="s">
        <v>26</v>
      </c>
      <c r="D6" s="229" t="s">
        <v>81</v>
      </c>
      <c r="E6" s="231" t="s">
        <v>82</v>
      </c>
    </row>
    <row r="7" spans="1:77" ht="54.6" customHeight="1" x14ac:dyDescent="0.3">
      <c r="A7" s="228"/>
      <c r="B7" s="234"/>
      <c r="C7" s="230"/>
      <c r="D7" s="230"/>
      <c r="E7" s="232"/>
      <c r="F7">
        <v>1</v>
      </c>
      <c r="G7">
        <v>2</v>
      </c>
      <c r="H7">
        <v>3</v>
      </c>
      <c r="I7">
        <v>4</v>
      </c>
      <c r="J7">
        <v>5</v>
      </c>
      <c r="K7">
        <v>6</v>
      </c>
      <c r="L7">
        <v>7</v>
      </c>
      <c r="M7">
        <v>8</v>
      </c>
      <c r="N7">
        <v>9</v>
      </c>
      <c r="O7">
        <v>10</v>
      </c>
      <c r="P7">
        <v>11</v>
      </c>
      <c r="Q7">
        <v>12</v>
      </c>
      <c r="R7">
        <v>13</v>
      </c>
      <c r="S7">
        <v>14</v>
      </c>
      <c r="T7">
        <v>15</v>
      </c>
      <c r="U7">
        <v>16</v>
      </c>
      <c r="V7">
        <v>17</v>
      </c>
      <c r="W7">
        <v>18</v>
      </c>
      <c r="X7">
        <v>19</v>
      </c>
      <c r="Y7">
        <v>20</v>
      </c>
      <c r="Z7">
        <v>21</v>
      </c>
      <c r="AA7">
        <v>22</v>
      </c>
      <c r="AB7">
        <v>23</v>
      </c>
      <c r="AC7">
        <v>24</v>
      </c>
      <c r="AD7">
        <v>25</v>
      </c>
      <c r="AE7">
        <v>26</v>
      </c>
      <c r="AF7">
        <v>27</v>
      </c>
      <c r="AG7">
        <v>28</v>
      </c>
      <c r="AH7">
        <v>29</v>
      </c>
      <c r="AI7">
        <v>30</v>
      </c>
      <c r="AJ7">
        <v>31</v>
      </c>
      <c r="AK7">
        <v>32</v>
      </c>
      <c r="AL7">
        <v>33</v>
      </c>
      <c r="AM7">
        <v>34</v>
      </c>
      <c r="AN7">
        <v>35</v>
      </c>
      <c r="AO7">
        <v>36</v>
      </c>
      <c r="AP7">
        <v>37</v>
      </c>
      <c r="AQ7">
        <v>38</v>
      </c>
      <c r="AR7">
        <v>39</v>
      </c>
      <c r="AS7">
        <v>40</v>
      </c>
      <c r="AT7">
        <v>41</v>
      </c>
      <c r="AU7">
        <v>42</v>
      </c>
      <c r="AV7">
        <v>43</v>
      </c>
      <c r="AW7">
        <v>44</v>
      </c>
      <c r="AX7">
        <v>45</v>
      </c>
      <c r="AY7">
        <v>46</v>
      </c>
      <c r="AZ7">
        <v>47</v>
      </c>
      <c r="BA7">
        <v>48</v>
      </c>
      <c r="BB7">
        <v>49</v>
      </c>
      <c r="BC7">
        <v>50</v>
      </c>
      <c r="BD7">
        <v>51</v>
      </c>
      <c r="BE7">
        <v>52</v>
      </c>
      <c r="BF7">
        <v>53</v>
      </c>
      <c r="BG7">
        <v>54</v>
      </c>
      <c r="BH7">
        <v>55</v>
      </c>
      <c r="BI7">
        <v>56</v>
      </c>
      <c r="BJ7">
        <v>57</v>
      </c>
      <c r="BK7">
        <v>58</v>
      </c>
      <c r="BL7">
        <v>59</v>
      </c>
      <c r="BM7">
        <v>60</v>
      </c>
      <c r="BN7">
        <v>61</v>
      </c>
      <c r="BO7">
        <v>62</v>
      </c>
      <c r="BP7">
        <v>63</v>
      </c>
      <c r="BQ7">
        <v>64</v>
      </c>
      <c r="BR7">
        <v>65</v>
      </c>
      <c r="BS7">
        <v>66</v>
      </c>
      <c r="BT7">
        <v>67</v>
      </c>
      <c r="BU7">
        <v>68</v>
      </c>
      <c r="BV7">
        <v>69</v>
      </c>
      <c r="BW7">
        <v>70</v>
      </c>
      <c r="BX7">
        <v>71</v>
      </c>
      <c r="BY7" s="73"/>
    </row>
    <row r="8" spans="1:77" x14ac:dyDescent="0.3">
      <c r="A8" s="26">
        <f t="shared" ref="A8:A21" si="0">C8/$C$8</f>
        <v>1</v>
      </c>
      <c r="B8" s="15" t="s">
        <v>7</v>
      </c>
      <c r="C8" s="16">
        <f>SUM(F8:BX8)</f>
        <v>65</v>
      </c>
      <c r="D8" s="16">
        <f>C8/ТЭП!$D$5</f>
        <v>6.4999999999999997E-4</v>
      </c>
      <c r="E8" s="14">
        <f>C8/ТЭП!$D$10</f>
        <v>7.065217391304348E-4</v>
      </c>
      <c r="L8" s="74">
        <v>1</v>
      </c>
      <c r="M8" s="74">
        <v>1</v>
      </c>
      <c r="N8" s="74">
        <v>1</v>
      </c>
      <c r="O8" s="74">
        <v>1</v>
      </c>
      <c r="P8" s="74">
        <v>1</v>
      </c>
      <c r="Q8" s="74">
        <v>1</v>
      </c>
      <c r="R8" s="74">
        <v>1</v>
      </c>
      <c r="S8" s="74">
        <v>1</v>
      </c>
      <c r="T8" s="74">
        <v>1</v>
      </c>
      <c r="U8" s="74">
        <v>1</v>
      </c>
      <c r="V8" s="74">
        <v>1</v>
      </c>
      <c r="W8" s="74">
        <v>1</v>
      </c>
      <c r="X8" s="74">
        <v>1</v>
      </c>
      <c r="Y8" s="74">
        <v>1</v>
      </c>
      <c r="Z8" s="74">
        <v>1</v>
      </c>
      <c r="AA8" s="74">
        <v>1</v>
      </c>
      <c r="AB8" s="74">
        <v>1</v>
      </c>
      <c r="AC8" s="74">
        <v>1</v>
      </c>
      <c r="AD8" s="74">
        <v>1</v>
      </c>
      <c r="AE8" s="74">
        <v>1</v>
      </c>
      <c r="AF8" s="74">
        <v>1</v>
      </c>
      <c r="AG8" s="74">
        <v>1</v>
      </c>
      <c r="AH8" s="74">
        <v>1</v>
      </c>
      <c r="AI8" s="74">
        <v>1</v>
      </c>
      <c r="AJ8" s="74">
        <v>1</v>
      </c>
      <c r="AK8" s="74">
        <v>1</v>
      </c>
      <c r="AL8" s="74">
        <v>1</v>
      </c>
      <c r="AM8" s="74">
        <v>1</v>
      </c>
      <c r="AN8" s="74">
        <v>1</v>
      </c>
      <c r="AO8" s="74">
        <v>1</v>
      </c>
      <c r="AP8" s="74">
        <v>1</v>
      </c>
      <c r="AQ8" s="74">
        <v>1</v>
      </c>
      <c r="AR8" s="74">
        <v>1</v>
      </c>
      <c r="AS8" s="74">
        <v>1</v>
      </c>
      <c r="AT8" s="74">
        <v>1</v>
      </c>
      <c r="AU8" s="74">
        <v>1</v>
      </c>
      <c r="AV8" s="74">
        <v>1</v>
      </c>
      <c r="AW8" s="74">
        <v>1</v>
      </c>
      <c r="AX8" s="74">
        <v>1</v>
      </c>
      <c r="AY8" s="74">
        <v>1</v>
      </c>
      <c r="AZ8" s="74">
        <v>1</v>
      </c>
      <c r="BA8" s="74">
        <v>1</v>
      </c>
      <c r="BB8" s="74">
        <v>1</v>
      </c>
      <c r="BC8" s="74">
        <v>1</v>
      </c>
      <c r="BD8" s="74">
        <v>1</v>
      </c>
      <c r="BE8" s="74">
        <v>1</v>
      </c>
      <c r="BF8" s="74">
        <v>1</v>
      </c>
      <c r="BG8" s="74">
        <v>1</v>
      </c>
      <c r="BH8" s="74">
        <v>1</v>
      </c>
      <c r="BI8" s="74">
        <v>1</v>
      </c>
      <c r="BJ8" s="74">
        <v>1</v>
      </c>
      <c r="BK8" s="74">
        <v>1</v>
      </c>
      <c r="BL8" s="74">
        <v>1</v>
      </c>
      <c r="BM8" s="74">
        <v>1</v>
      </c>
      <c r="BN8" s="74">
        <v>1</v>
      </c>
      <c r="BO8" s="74">
        <v>1</v>
      </c>
      <c r="BP8" s="74">
        <v>1</v>
      </c>
      <c r="BQ8" s="74">
        <v>1</v>
      </c>
      <c r="BR8" s="74">
        <v>1</v>
      </c>
      <c r="BS8" s="74">
        <v>1</v>
      </c>
      <c r="BT8" s="74">
        <v>1</v>
      </c>
      <c r="BU8" s="74">
        <v>1</v>
      </c>
      <c r="BV8" s="74">
        <v>1</v>
      </c>
      <c r="BW8" s="74">
        <v>1</v>
      </c>
      <c r="BX8" s="74">
        <v>1</v>
      </c>
      <c r="BY8" s="73"/>
    </row>
    <row r="9" spans="1:77" x14ac:dyDescent="0.3">
      <c r="A9" s="26">
        <f t="shared" si="0"/>
        <v>0</v>
      </c>
      <c r="B9" s="15" t="s">
        <v>8</v>
      </c>
      <c r="C9" s="16">
        <f t="shared" ref="C9:C21" si="1">SUM(F9:BX9)</f>
        <v>0</v>
      </c>
      <c r="D9" s="7"/>
      <c r="E9" s="81">
        <f>E10+E14+E15+E16+E18+E19+E20+E21+E11+E17</f>
        <v>0.50215217391304345</v>
      </c>
      <c r="BY9" s="73"/>
    </row>
    <row r="10" spans="1:77" x14ac:dyDescent="0.3">
      <c r="A10" s="26">
        <f t="shared" si="0"/>
        <v>0</v>
      </c>
      <c r="B10" s="15" t="s">
        <v>9</v>
      </c>
      <c r="C10" s="16">
        <f t="shared" si="1"/>
        <v>0</v>
      </c>
      <c r="D10" s="16">
        <f>C10/ТЭП!$D$5</f>
        <v>0</v>
      </c>
      <c r="E10" s="14">
        <f>C10/ТЭП!$D$10</f>
        <v>0</v>
      </c>
      <c r="BY10" s="73"/>
    </row>
    <row r="11" spans="1:77" x14ac:dyDescent="0.3">
      <c r="A11" s="26">
        <f t="shared" si="0"/>
        <v>0</v>
      </c>
      <c r="B11" s="15" t="s">
        <v>10</v>
      </c>
      <c r="C11" s="16">
        <f t="shared" si="1"/>
        <v>0</v>
      </c>
      <c r="D11" s="75"/>
      <c r="E11" s="14">
        <f>C11/ТЭП!$D$10</f>
        <v>0</v>
      </c>
      <c r="BY11" s="73"/>
    </row>
    <row r="12" spans="1:77" outlineLevel="1" x14ac:dyDescent="0.3">
      <c r="A12" s="26">
        <f t="shared" si="0"/>
        <v>0</v>
      </c>
      <c r="B12" s="17" t="s">
        <v>11</v>
      </c>
      <c r="C12" s="16">
        <f t="shared" si="1"/>
        <v>0</v>
      </c>
      <c r="D12" s="16">
        <f>C12/ТЭП!$D$5</f>
        <v>0</v>
      </c>
      <c r="E12" s="14">
        <f>C12/ТЭП!$D$10</f>
        <v>0</v>
      </c>
      <c r="BY12" s="73"/>
    </row>
    <row r="13" spans="1:77" outlineLevel="1" x14ac:dyDescent="0.3">
      <c r="A13" s="26">
        <f t="shared" si="0"/>
        <v>1.0153846153846153</v>
      </c>
      <c r="B13" s="17" t="s">
        <v>33</v>
      </c>
      <c r="C13" s="16">
        <f>SUM(F13:BX13)</f>
        <v>66</v>
      </c>
      <c r="D13" s="75">
        <v>0.5</v>
      </c>
      <c r="E13" s="82">
        <v>0.5</v>
      </c>
      <c r="F13" s="79">
        <v>1</v>
      </c>
      <c r="G13" s="79">
        <v>1</v>
      </c>
      <c r="H13" s="79">
        <v>1</v>
      </c>
      <c r="I13" s="79">
        <v>1</v>
      </c>
      <c r="J13" s="79">
        <v>1</v>
      </c>
      <c r="K13" s="79">
        <v>1</v>
      </c>
      <c r="L13" s="79">
        <v>1</v>
      </c>
      <c r="M13" s="79">
        <v>1</v>
      </c>
      <c r="N13" s="79">
        <v>1</v>
      </c>
      <c r="O13" s="79">
        <v>1</v>
      </c>
      <c r="P13" s="79">
        <v>1</v>
      </c>
      <c r="Q13" s="79">
        <v>1</v>
      </c>
      <c r="R13" s="79">
        <v>1</v>
      </c>
      <c r="S13" s="79">
        <v>1</v>
      </c>
      <c r="T13" s="79">
        <v>1</v>
      </c>
      <c r="U13" s="79">
        <v>1</v>
      </c>
      <c r="V13" s="79">
        <v>1</v>
      </c>
      <c r="W13" s="79">
        <v>1</v>
      </c>
      <c r="X13" s="79">
        <v>1</v>
      </c>
      <c r="Y13" s="80">
        <v>1</v>
      </c>
      <c r="Z13" s="80">
        <v>1</v>
      </c>
      <c r="AA13" s="80">
        <v>1</v>
      </c>
      <c r="AB13" s="80">
        <v>1</v>
      </c>
      <c r="AC13" s="80">
        <v>1</v>
      </c>
      <c r="AD13" s="80">
        <v>1</v>
      </c>
      <c r="AE13" s="80">
        <v>1</v>
      </c>
      <c r="AF13" s="80">
        <v>1</v>
      </c>
      <c r="AG13" s="80">
        <v>1</v>
      </c>
      <c r="AH13" s="80">
        <v>1</v>
      </c>
      <c r="AI13" s="80">
        <v>1</v>
      </c>
      <c r="AJ13" s="80">
        <v>1</v>
      </c>
      <c r="AK13" s="80">
        <v>1</v>
      </c>
      <c r="AL13" s="80">
        <v>1</v>
      </c>
      <c r="AM13" s="80">
        <v>1</v>
      </c>
      <c r="AN13" s="80">
        <v>1</v>
      </c>
      <c r="AO13" s="80">
        <v>1</v>
      </c>
      <c r="AP13" s="80">
        <v>1</v>
      </c>
      <c r="AQ13" s="80">
        <v>1</v>
      </c>
      <c r="AR13" s="80">
        <v>1</v>
      </c>
      <c r="AS13" s="80">
        <v>1</v>
      </c>
      <c r="AT13" s="80">
        <v>1</v>
      </c>
      <c r="AU13" s="80">
        <v>1</v>
      </c>
      <c r="AV13" s="80">
        <v>1</v>
      </c>
      <c r="AW13" s="80">
        <v>1</v>
      </c>
      <c r="AX13" s="80">
        <v>1</v>
      </c>
      <c r="AY13" s="80">
        <v>1</v>
      </c>
      <c r="AZ13" s="80">
        <v>1</v>
      </c>
      <c r="BA13" s="80">
        <v>1</v>
      </c>
      <c r="BB13" s="80">
        <v>1</v>
      </c>
      <c r="BC13" s="80">
        <v>1</v>
      </c>
      <c r="BD13" s="80">
        <v>1</v>
      </c>
      <c r="BE13" s="80">
        <v>1</v>
      </c>
      <c r="BF13" s="80">
        <v>1</v>
      </c>
      <c r="BG13" s="80">
        <v>1</v>
      </c>
      <c r="BH13" s="80">
        <v>1</v>
      </c>
      <c r="BI13" s="80">
        <v>1</v>
      </c>
      <c r="BJ13" s="80">
        <v>1</v>
      </c>
      <c r="BK13" s="80">
        <v>1</v>
      </c>
      <c r="BL13" s="80">
        <v>1</v>
      </c>
      <c r="BM13" s="80">
        <v>1</v>
      </c>
      <c r="BN13" s="80">
        <v>1</v>
      </c>
      <c r="BO13" s="80">
        <v>1</v>
      </c>
      <c r="BP13" s="80">
        <v>1</v>
      </c>
      <c r="BQ13" s="80">
        <v>1</v>
      </c>
      <c r="BR13" s="80">
        <v>1</v>
      </c>
      <c r="BS13" s="80">
        <v>1</v>
      </c>
      <c r="BY13" s="73"/>
    </row>
    <row r="14" spans="1:77" x14ac:dyDescent="0.3">
      <c r="A14" s="26">
        <f t="shared" si="0"/>
        <v>9.2307692307692313E-2</v>
      </c>
      <c r="B14" s="15" t="s">
        <v>78</v>
      </c>
      <c r="C14" s="16">
        <f t="shared" si="1"/>
        <v>6</v>
      </c>
      <c r="D14" s="16">
        <f>C14/ТЭП!$D$5</f>
        <v>6.0000000000000002E-5</v>
      </c>
      <c r="E14" s="14">
        <f>C14/ТЭП!$D$10</f>
        <v>6.521739130434782E-5</v>
      </c>
      <c r="F14" s="71">
        <v>1</v>
      </c>
      <c r="G14" s="72">
        <v>1</v>
      </c>
      <c r="H14" s="72">
        <v>1</v>
      </c>
      <c r="I14" s="72">
        <v>1</v>
      </c>
      <c r="J14" s="72">
        <v>1</v>
      </c>
      <c r="K14" s="72">
        <v>1</v>
      </c>
      <c r="L14" s="73"/>
      <c r="BY14" s="73"/>
    </row>
    <row r="15" spans="1:77" x14ac:dyDescent="0.3">
      <c r="A15" s="26">
        <f t="shared" si="0"/>
        <v>0</v>
      </c>
      <c r="B15" s="15" t="s">
        <v>12</v>
      </c>
      <c r="C15" s="16">
        <f t="shared" si="1"/>
        <v>0</v>
      </c>
      <c r="D15" s="16">
        <f>C15/ТЭП!$D$5</f>
        <v>0</v>
      </c>
      <c r="E15" s="14">
        <f>C15/ТЭП!$D$10</f>
        <v>0</v>
      </c>
      <c r="BY15" s="73"/>
    </row>
    <row r="16" spans="1:77" x14ac:dyDescent="0.3">
      <c r="A16" s="26">
        <f t="shared" si="0"/>
        <v>0.92307692307692313</v>
      </c>
      <c r="B16" s="18" t="s">
        <v>53</v>
      </c>
      <c r="C16" s="16">
        <f t="shared" si="1"/>
        <v>60</v>
      </c>
      <c r="D16" s="28">
        <f>C16/ТЭП!$D$5</f>
        <v>5.9999999999999995E-4</v>
      </c>
      <c r="E16" s="14">
        <f>C16/ТЭП!$D$10</f>
        <v>6.5217391304347831E-4</v>
      </c>
      <c r="L16" s="72">
        <v>1</v>
      </c>
      <c r="M16" s="72">
        <v>1</v>
      </c>
      <c r="N16" s="72">
        <v>1</v>
      </c>
      <c r="O16" s="72">
        <v>1</v>
      </c>
      <c r="P16" s="72">
        <v>1</v>
      </c>
      <c r="Q16" s="72">
        <v>1</v>
      </c>
      <c r="R16" s="72">
        <v>1</v>
      </c>
      <c r="S16" s="72">
        <v>1</v>
      </c>
      <c r="T16" s="72">
        <v>1</v>
      </c>
      <c r="U16" s="72">
        <v>1</v>
      </c>
      <c r="V16" s="72">
        <v>1</v>
      </c>
      <c r="W16" s="72">
        <v>1</v>
      </c>
      <c r="X16" s="72">
        <v>1</v>
      </c>
      <c r="Y16" s="72">
        <v>1</v>
      </c>
      <c r="Z16" s="72">
        <v>1</v>
      </c>
      <c r="AA16" s="72">
        <v>1</v>
      </c>
      <c r="AB16" s="72">
        <v>1</v>
      </c>
      <c r="AC16" s="72">
        <v>1</v>
      </c>
      <c r="AD16" s="72">
        <v>1</v>
      </c>
      <c r="AE16" s="72">
        <v>1</v>
      </c>
      <c r="AF16" s="72">
        <v>1</v>
      </c>
      <c r="AG16" s="72">
        <v>1</v>
      </c>
      <c r="AH16" s="72">
        <v>1</v>
      </c>
      <c r="AI16" s="72">
        <v>1</v>
      </c>
      <c r="AJ16" s="72">
        <v>1</v>
      </c>
      <c r="AK16" s="72">
        <v>1</v>
      </c>
      <c r="AL16" s="72">
        <v>1</v>
      </c>
      <c r="AM16" s="72">
        <v>1</v>
      </c>
      <c r="AN16" s="72">
        <v>1</v>
      </c>
      <c r="AO16" s="72">
        <v>1</v>
      </c>
      <c r="AP16" s="72">
        <v>1</v>
      </c>
      <c r="AQ16" s="72">
        <v>1</v>
      </c>
      <c r="AR16" s="72">
        <v>1</v>
      </c>
      <c r="AS16" s="72">
        <v>1</v>
      </c>
      <c r="AT16" s="72">
        <v>1</v>
      </c>
      <c r="AU16" s="72">
        <v>1</v>
      </c>
      <c r="AV16" s="72">
        <v>1</v>
      </c>
      <c r="AW16" s="72">
        <v>1</v>
      </c>
      <c r="AX16" s="72">
        <v>1</v>
      </c>
      <c r="AY16" s="72">
        <v>1</v>
      </c>
      <c r="AZ16" s="72">
        <v>1</v>
      </c>
      <c r="BA16" s="72">
        <v>1</v>
      </c>
      <c r="BB16" s="72">
        <v>1</v>
      </c>
      <c r="BC16" s="72">
        <v>1</v>
      </c>
      <c r="BD16" s="72">
        <v>1</v>
      </c>
      <c r="BE16" s="72">
        <v>1</v>
      </c>
      <c r="BF16" s="72">
        <v>1</v>
      </c>
      <c r="BG16" s="72">
        <v>1</v>
      </c>
      <c r="BH16" s="72">
        <v>1</v>
      </c>
      <c r="BI16" s="72">
        <v>1</v>
      </c>
      <c r="BJ16" s="72">
        <v>1</v>
      </c>
      <c r="BK16" s="72">
        <v>1</v>
      </c>
      <c r="BL16" s="72">
        <v>1</v>
      </c>
      <c r="BM16" s="72">
        <v>1</v>
      </c>
      <c r="BN16" s="72">
        <v>1</v>
      </c>
      <c r="BO16" s="72">
        <v>1</v>
      </c>
      <c r="BP16" s="72">
        <v>1</v>
      </c>
      <c r="BQ16" s="72">
        <v>1</v>
      </c>
      <c r="BR16" s="72">
        <v>1</v>
      </c>
      <c r="BS16" s="72">
        <v>1</v>
      </c>
      <c r="BT16" s="73"/>
      <c r="BY16" s="73"/>
    </row>
    <row r="17" spans="1:77" x14ac:dyDescent="0.3">
      <c r="A17" s="26">
        <f t="shared" si="0"/>
        <v>0.98461538461538467</v>
      </c>
      <c r="B17" s="18" t="s">
        <v>52</v>
      </c>
      <c r="C17" s="16">
        <f t="shared" si="1"/>
        <v>64</v>
      </c>
      <c r="D17" s="75">
        <v>0.5</v>
      </c>
      <c r="E17" s="82">
        <v>0.5</v>
      </c>
      <c r="I17" s="79">
        <v>1</v>
      </c>
      <c r="J17" s="79">
        <v>1</v>
      </c>
      <c r="K17" s="79">
        <v>1</v>
      </c>
      <c r="L17" s="79">
        <v>1</v>
      </c>
      <c r="M17" s="79">
        <v>1</v>
      </c>
      <c r="N17" s="79">
        <v>1</v>
      </c>
      <c r="O17" s="79">
        <v>1</v>
      </c>
      <c r="P17" s="79">
        <v>1</v>
      </c>
      <c r="Q17" s="79">
        <v>1</v>
      </c>
      <c r="R17" s="80">
        <v>1</v>
      </c>
      <c r="S17" s="80">
        <v>1</v>
      </c>
      <c r="T17" s="80">
        <v>1</v>
      </c>
      <c r="U17" s="80">
        <v>1</v>
      </c>
      <c r="V17" s="80">
        <v>1</v>
      </c>
      <c r="W17" s="80">
        <v>1</v>
      </c>
      <c r="X17" s="80">
        <v>1</v>
      </c>
      <c r="Y17" s="80">
        <v>1</v>
      </c>
      <c r="Z17" s="80">
        <v>1</v>
      </c>
      <c r="AA17" s="80">
        <v>1</v>
      </c>
      <c r="AB17" s="80">
        <v>1</v>
      </c>
      <c r="AC17" s="80">
        <v>1</v>
      </c>
      <c r="AD17" s="80">
        <v>1</v>
      </c>
      <c r="AE17" s="80">
        <v>1</v>
      </c>
      <c r="AF17" s="80">
        <v>1</v>
      </c>
      <c r="AG17" s="80">
        <v>1</v>
      </c>
      <c r="AH17" s="80">
        <v>1</v>
      </c>
      <c r="AI17" s="80">
        <v>1</v>
      </c>
      <c r="AJ17" s="80">
        <v>1</v>
      </c>
      <c r="AK17" s="80">
        <v>1</v>
      </c>
      <c r="AL17" s="80">
        <v>1</v>
      </c>
      <c r="AM17" s="80">
        <v>1</v>
      </c>
      <c r="AN17" s="80">
        <v>1</v>
      </c>
      <c r="AO17" s="80">
        <v>1</v>
      </c>
      <c r="AP17" s="80">
        <v>1</v>
      </c>
      <c r="AQ17" s="80">
        <v>1</v>
      </c>
      <c r="AR17" s="80">
        <v>1</v>
      </c>
      <c r="AS17" s="80">
        <v>1</v>
      </c>
      <c r="AT17" s="80">
        <v>1</v>
      </c>
      <c r="AU17" s="80">
        <v>1</v>
      </c>
      <c r="AV17" s="80">
        <v>1</v>
      </c>
      <c r="AW17" s="80">
        <v>1</v>
      </c>
      <c r="AX17" s="80">
        <v>1</v>
      </c>
      <c r="AY17" s="80">
        <v>1</v>
      </c>
      <c r="AZ17" s="80">
        <v>1</v>
      </c>
      <c r="BA17" s="80">
        <v>1</v>
      </c>
      <c r="BB17" s="80">
        <v>1</v>
      </c>
      <c r="BC17" s="80">
        <v>1</v>
      </c>
      <c r="BD17" s="80">
        <v>1</v>
      </c>
      <c r="BE17" s="80">
        <v>1</v>
      </c>
      <c r="BF17" s="80">
        <v>1</v>
      </c>
      <c r="BG17" s="80">
        <v>1</v>
      </c>
      <c r="BH17" s="80">
        <v>1</v>
      </c>
      <c r="BI17" s="80">
        <v>1</v>
      </c>
      <c r="BJ17" s="80">
        <v>1</v>
      </c>
      <c r="BK17" s="80">
        <v>1</v>
      </c>
      <c r="BL17" s="80">
        <v>1</v>
      </c>
      <c r="BM17" s="80">
        <v>1</v>
      </c>
      <c r="BN17" s="80">
        <v>1</v>
      </c>
      <c r="BO17" s="80">
        <v>1</v>
      </c>
      <c r="BP17" s="80">
        <v>1</v>
      </c>
      <c r="BQ17" s="80">
        <v>1</v>
      </c>
      <c r="BR17" s="80">
        <v>1</v>
      </c>
      <c r="BS17" s="80">
        <v>1</v>
      </c>
      <c r="BT17" s="80">
        <v>1</v>
      </c>
      <c r="BY17" s="73"/>
    </row>
    <row r="18" spans="1:77" x14ac:dyDescent="0.3">
      <c r="A18" s="27">
        <f t="shared" si="0"/>
        <v>0</v>
      </c>
      <c r="B18" s="15" t="s">
        <v>13</v>
      </c>
      <c r="C18" s="16">
        <f t="shared" si="1"/>
        <v>0</v>
      </c>
      <c r="D18" s="16">
        <f>C18/ТЭП!$D$5</f>
        <v>0</v>
      </c>
      <c r="E18" s="14">
        <f>C18/ТЭП!$D$10</f>
        <v>0</v>
      </c>
      <c r="BY18" s="73"/>
    </row>
    <row r="19" spans="1:77" x14ac:dyDescent="0.3">
      <c r="A19" s="27">
        <f t="shared" si="0"/>
        <v>1.5384615384615385E-2</v>
      </c>
      <c r="B19" s="15" t="s">
        <v>14</v>
      </c>
      <c r="C19" s="16">
        <f t="shared" si="1"/>
        <v>1</v>
      </c>
      <c r="D19" s="16">
        <f>C19/ТЭП!$D$5</f>
        <v>1.0000000000000001E-5</v>
      </c>
      <c r="E19" s="14">
        <f>C19/ТЭП!$D$10</f>
        <v>1.0869565217391305E-5</v>
      </c>
      <c r="BT19" s="72">
        <v>1</v>
      </c>
      <c r="BY19" s="73"/>
    </row>
    <row r="20" spans="1:77" x14ac:dyDescent="0.3">
      <c r="A20" s="26">
        <f t="shared" si="0"/>
        <v>1.0923076923076922</v>
      </c>
      <c r="B20" s="15" t="s">
        <v>15</v>
      </c>
      <c r="C20" s="16">
        <f t="shared" si="1"/>
        <v>71</v>
      </c>
      <c r="D20" s="16">
        <f>C20/ТЭП!$D$5</f>
        <v>7.1000000000000002E-4</v>
      </c>
      <c r="E20" s="14">
        <f>C20/ТЭП!$D$10</f>
        <v>7.7173913043478257E-4</v>
      </c>
      <c r="F20" s="72">
        <v>1</v>
      </c>
      <c r="G20" s="72">
        <v>1</v>
      </c>
      <c r="H20" s="72">
        <v>1</v>
      </c>
      <c r="I20" s="72">
        <v>1</v>
      </c>
      <c r="J20" s="72">
        <v>1</v>
      </c>
      <c r="K20" s="72">
        <v>1</v>
      </c>
      <c r="L20" s="72">
        <v>1</v>
      </c>
      <c r="M20" s="72">
        <v>1</v>
      </c>
      <c r="N20" s="72">
        <v>1</v>
      </c>
      <c r="O20" s="72">
        <v>1</v>
      </c>
      <c r="P20" s="72">
        <v>1</v>
      </c>
      <c r="Q20" s="72">
        <v>1</v>
      </c>
      <c r="R20" s="72">
        <v>1</v>
      </c>
      <c r="S20" s="72">
        <v>1</v>
      </c>
      <c r="T20" s="72">
        <v>1</v>
      </c>
      <c r="U20" s="72">
        <v>1</v>
      </c>
      <c r="V20" s="72">
        <v>1</v>
      </c>
      <c r="W20" s="72">
        <v>1</v>
      </c>
      <c r="X20" s="72">
        <v>1</v>
      </c>
      <c r="Y20" s="72">
        <v>1</v>
      </c>
      <c r="Z20" s="72">
        <v>1</v>
      </c>
      <c r="AA20" s="72">
        <v>1</v>
      </c>
      <c r="AB20" s="72">
        <v>1</v>
      </c>
      <c r="AC20" s="72">
        <v>1</v>
      </c>
      <c r="AD20" s="72">
        <v>1</v>
      </c>
      <c r="AE20" s="72">
        <v>1</v>
      </c>
      <c r="AF20" s="72">
        <v>1</v>
      </c>
      <c r="AG20" s="72">
        <v>1</v>
      </c>
      <c r="AH20" s="72">
        <v>1</v>
      </c>
      <c r="AI20" s="72">
        <v>1</v>
      </c>
      <c r="AJ20" s="72">
        <v>1</v>
      </c>
      <c r="AK20" s="72">
        <v>1</v>
      </c>
      <c r="AL20" s="72">
        <v>1</v>
      </c>
      <c r="AM20" s="72">
        <v>1</v>
      </c>
      <c r="AN20" s="72">
        <v>1</v>
      </c>
      <c r="AO20" s="72">
        <v>1</v>
      </c>
      <c r="AP20" s="72">
        <v>1</v>
      </c>
      <c r="AQ20" s="72">
        <v>1</v>
      </c>
      <c r="AR20" s="72">
        <v>1</v>
      </c>
      <c r="AS20" s="72">
        <v>1</v>
      </c>
      <c r="AT20" s="72">
        <v>1</v>
      </c>
      <c r="AU20" s="72">
        <v>1</v>
      </c>
      <c r="AV20" s="72">
        <v>1</v>
      </c>
      <c r="AW20" s="72">
        <v>1</v>
      </c>
      <c r="AX20" s="72">
        <v>1</v>
      </c>
      <c r="AY20" s="72">
        <v>1</v>
      </c>
      <c r="AZ20" s="72">
        <v>1</v>
      </c>
      <c r="BA20" s="72">
        <v>1</v>
      </c>
      <c r="BB20" s="72">
        <v>1</v>
      </c>
      <c r="BC20" s="72">
        <v>1</v>
      </c>
      <c r="BD20" s="72">
        <v>1</v>
      </c>
      <c r="BE20" s="72">
        <v>1</v>
      </c>
      <c r="BF20" s="72">
        <v>1</v>
      </c>
      <c r="BG20" s="72">
        <v>1</v>
      </c>
      <c r="BH20" s="72">
        <v>1</v>
      </c>
      <c r="BI20" s="72">
        <v>1</v>
      </c>
      <c r="BJ20" s="72">
        <v>1</v>
      </c>
      <c r="BK20" s="72">
        <v>1</v>
      </c>
      <c r="BL20" s="72">
        <v>1</v>
      </c>
      <c r="BM20" s="72">
        <v>1</v>
      </c>
      <c r="BN20" s="72">
        <v>1</v>
      </c>
      <c r="BO20" s="72">
        <v>1</v>
      </c>
      <c r="BP20" s="72">
        <v>1</v>
      </c>
      <c r="BQ20" s="72">
        <v>1</v>
      </c>
      <c r="BR20" s="72">
        <v>1</v>
      </c>
      <c r="BS20" s="72">
        <v>1</v>
      </c>
      <c r="BT20" s="72">
        <v>1</v>
      </c>
      <c r="BU20" s="72">
        <v>1</v>
      </c>
      <c r="BV20" s="72">
        <v>1</v>
      </c>
      <c r="BW20" s="72">
        <v>1</v>
      </c>
      <c r="BX20" s="72">
        <v>1</v>
      </c>
      <c r="BY20" s="73"/>
    </row>
    <row r="21" spans="1:77" ht="15" thickBot="1" x14ac:dyDescent="0.35">
      <c r="A21" s="76">
        <f t="shared" si="0"/>
        <v>0.92307692307692313</v>
      </c>
      <c r="B21" s="21" t="s">
        <v>16</v>
      </c>
      <c r="C21" s="77">
        <f t="shared" si="1"/>
        <v>60</v>
      </c>
      <c r="D21" s="77">
        <f>C21/ТЭП!$D$5</f>
        <v>5.9999999999999995E-4</v>
      </c>
      <c r="E21" s="78">
        <f>C21/ТЭП!$D$10</f>
        <v>6.5217391304347831E-4</v>
      </c>
      <c r="L21" s="72">
        <v>1</v>
      </c>
      <c r="M21" s="72">
        <v>1</v>
      </c>
      <c r="N21" s="72">
        <v>1</v>
      </c>
      <c r="O21" s="72">
        <v>1</v>
      </c>
      <c r="P21" s="72">
        <v>1</v>
      </c>
      <c r="Q21" s="72">
        <v>1</v>
      </c>
      <c r="R21" s="72">
        <v>1</v>
      </c>
      <c r="S21" s="72">
        <v>1</v>
      </c>
      <c r="T21" s="72">
        <v>1</v>
      </c>
      <c r="U21" s="72">
        <v>1</v>
      </c>
      <c r="V21" s="72">
        <v>1</v>
      </c>
      <c r="W21" s="72">
        <v>1</v>
      </c>
      <c r="X21" s="72">
        <v>1</v>
      </c>
      <c r="Y21" s="72">
        <v>1</v>
      </c>
      <c r="Z21" s="72">
        <v>1</v>
      </c>
      <c r="AA21" s="72">
        <v>1</v>
      </c>
      <c r="AB21" s="72">
        <v>1</v>
      </c>
      <c r="AC21" s="72">
        <v>1</v>
      </c>
      <c r="AD21" s="72">
        <v>1</v>
      </c>
      <c r="AE21" s="72">
        <v>1</v>
      </c>
      <c r="AF21" s="72">
        <v>1</v>
      </c>
      <c r="AG21" s="72">
        <v>1</v>
      </c>
      <c r="AH21" s="72">
        <v>1</v>
      </c>
      <c r="AI21" s="72">
        <v>1</v>
      </c>
      <c r="AJ21" s="72">
        <v>1</v>
      </c>
      <c r="AK21" s="72">
        <v>1</v>
      </c>
      <c r="AL21" s="72">
        <v>1</v>
      </c>
      <c r="AM21" s="72">
        <v>1</v>
      </c>
      <c r="AN21" s="72">
        <v>1</v>
      </c>
      <c r="AO21" s="72">
        <v>1</v>
      </c>
      <c r="AP21" s="72">
        <v>1</v>
      </c>
      <c r="AQ21" s="72">
        <v>1</v>
      </c>
      <c r="AR21" s="72">
        <v>1</v>
      </c>
      <c r="AS21" s="72">
        <v>1</v>
      </c>
      <c r="AT21" s="72">
        <v>1</v>
      </c>
      <c r="AU21" s="72">
        <v>1</v>
      </c>
      <c r="AV21" s="72">
        <v>1</v>
      </c>
      <c r="AW21" s="72">
        <v>1</v>
      </c>
      <c r="AX21" s="72">
        <v>1</v>
      </c>
      <c r="AY21" s="72">
        <v>1</v>
      </c>
      <c r="AZ21" s="72">
        <v>1</v>
      </c>
      <c r="BA21" s="72">
        <v>1</v>
      </c>
      <c r="BB21" s="72">
        <v>1</v>
      </c>
      <c r="BC21" s="72">
        <v>1</v>
      </c>
      <c r="BD21" s="72">
        <v>1</v>
      </c>
      <c r="BE21" s="72">
        <v>1</v>
      </c>
      <c r="BF21" s="72">
        <v>1</v>
      </c>
      <c r="BG21" s="72">
        <v>1</v>
      </c>
      <c r="BH21" s="72">
        <v>1</v>
      </c>
      <c r="BI21" s="72">
        <v>1</v>
      </c>
      <c r="BJ21" s="72">
        <v>1</v>
      </c>
      <c r="BK21" s="72">
        <v>1</v>
      </c>
      <c r="BL21" s="72">
        <v>1</v>
      </c>
      <c r="BM21" s="72">
        <v>1</v>
      </c>
      <c r="BN21" s="72">
        <v>1</v>
      </c>
      <c r="BO21" s="72">
        <v>1</v>
      </c>
      <c r="BP21" s="72">
        <v>1</v>
      </c>
      <c r="BQ21" s="72">
        <v>1</v>
      </c>
      <c r="BR21" s="72">
        <v>1</v>
      </c>
      <c r="BS21" s="72">
        <v>1</v>
      </c>
    </row>
    <row r="23" spans="1:77" x14ac:dyDescent="0.3">
      <c r="C23" s="11"/>
      <c r="D23" s="69"/>
    </row>
  </sheetData>
  <mergeCells count="6"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Исходные данные</vt:lpstr>
      <vt:lpstr>ТЭП</vt:lpstr>
      <vt:lpstr>Результат расчёта</vt:lpstr>
      <vt:lpstr>Вертикаль</vt:lpstr>
      <vt:lpstr>Горизонталь поквартально</vt:lpstr>
      <vt:lpstr>NPV</vt:lpstr>
      <vt:lpstr>Вспомогательная табл помесячно</vt:lpstr>
      <vt:lpstr>Расчёт ставки Банка для кредита</vt:lpstr>
      <vt:lpstr>Флаги</vt:lpstr>
      <vt:lpstr>NPV!Область_печати</vt:lpstr>
      <vt:lpstr>Вертикаль!Область_печати</vt:lpstr>
      <vt:lpstr>'Вспомогательная табл помесячно'!Область_печати</vt:lpstr>
      <vt:lpstr>'Горизонталь поквартально'!Область_печати</vt:lpstr>
      <vt:lpstr>Флаги!Область_печати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Lenovo_UNO</dc:creator>
  <cp:lastModifiedBy>Lenovo_UNO</cp:lastModifiedBy>
  <dcterms:created xsi:type="dcterms:W3CDTF">2024-04-05T12:47:10Z</dcterms:created>
  <dcterms:modified xsi:type="dcterms:W3CDTF">2024-06-25T06:31:19Z</dcterms:modified>
</cp:coreProperties>
</file>