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_UNO\Pictures\Вебинар Алеся\Вебинар шаблоны\"/>
    </mc:Choice>
  </mc:AlternateContent>
  <xr:revisionPtr revIDLastSave="0" documentId="13_ncr:1_{B95E6FCD-15BD-462D-831B-15CBC07EF97B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Исходные данные" sheetId="1" r:id="rId1"/>
    <sheet name="ТЭП" sheetId="6" r:id="rId2"/>
    <sheet name="Результат расчёта" sheetId="7" r:id="rId3"/>
    <sheet name="Вертикаль" sheetId="3" r:id="rId4"/>
    <sheet name="Горизонталь поквартально" sheetId="14" r:id="rId5"/>
    <sheet name="Вспомогательная табл помесячно" sheetId="11" r:id="rId6"/>
    <sheet name="Расчёт ставки Банка для кредита" sheetId="13" r:id="rId7"/>
    <sheet name="Флаги" sheetId="10" r:id="rId8"/>
  </sheets>
  <definedNames>
    <definedName name="_" hidden="1">#REF!</definedName>
    <definedName name="_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xlfn.BAHTTEXT" hidden="1">#NAME?</definedName>
    <definedName name="_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123Graf_BChart_1A" hidden="1">#REF!</definedName>
    <definedName name="___xlfn.BAHTTEXT" hidden="1">#NAME?</definedName>
    <definedName name="_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1__123Graph_AChart_1A" hidden="1">#REF!</definedName>
    <definedName name="__123Graf_AChart_1A" hidden="1">#REF!</definedName>
    <definedName name="__123Graph_AChart" hidden="1">#REF!</definedName>
    <definedName name="__123Graph_BChart" hidden="1">#REF!</definedName>
    <definedName name="__2__123Graph_BChart_1A" hidden="1">#REF!</definedName>
    <definedName name="__wrn2" hidden="1">{"glc1",#N/A,FALSE,"GLC";"glc2",#N/A,FALSE,"GLC";"glc3",#N/A,FALSE,"GLC";"glc4",#N/A,FALSE,"GLC";"glc5",#N/A,FALSE,"GLC"}</definedName>
    <definedName name="__wrn222" hidden="1">{"glc1",#N/A,FALSE,"GLC";"glc2",#N/A,FALSE,"GLC";"glc3",#N/A,FALSE,"GLC";"glc4",#N/A,FALSE,"GLC";"glc5",#N/A,FALSE,"GLC"}</definedName>
    <definedName name="__xlfn.BAHTTEXT" hidden="1">#NAME?</definedName>
    <definedName name="_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1" hidden="1">#REF!</definedName>
    <definedName name="_1__123Graph_AChart_1A" hidden="1">#REF!</definedName>
    <definedName name="_123Graph_ACh" hidden="1">#REF!</definedName>
    <definedName name="_2" hidden="1">#REF!</definedName>
    <definedName name="_2__123Graph_BChart_1A" hidden="1">#REF!</definedName>
    <definedName name="_2018_VolSum">#REF!</definedName>
    <definedName name="_2018_ЦС_затраты">#REF!</definedName>
    <definedName name="_2019_VolSum">#REF!</definedName>
    <definedName name="_2019_ЦС_затраты">#REF!</definedName>
    <definedName name="_2020_VolSum">#REF!</definedName>
    <definedName name="_2020_ЦС_затраты">#REF!</definedName>
    <definedName name="_2021_VolSum">#REF!</definedName>
    <definedName name="_2021_ЦС_затраты">#REF!</definedName>
    <definedName name="_4.ОБЕСПЕЧЕНИЕ__залог__заклад">#REF!</definedName>
    <definedName name="_aje2" hidden="1">5</definedName>
    <definedName name="_Fill" hidden="1">#REF!</definedName>
    <definedName name="_FilterDatabase1" hidden="1">#REF!</definedName>
    <definedName name="_Key2" hidden="1">#REF!</definedName>
    <definedName name="_ll" hidden="1">#REF!</definedName>
    <definedName name="_old2" hidden="1">{"'Sheet1'!$A$1:$X$25"}</definedName>
    <definedName name="_Order1" hidden="1">255</definedName>
    <definedName name="_Order2" hidden="1">255</definedName>
    <definedName name="_Regression_Int" hidden="1">1</definedName>
    <definedName name="_vv" hidden="1">#REF!</definedName>
    <definedName name="_z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3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z5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_В" hidden="1">#REF!</definedName>
    <definedName name="a" hidden="1">{#N/A,#N/A,FALSE,"Aging Summary";#N/A,#N/A,FALSE,"Ratio Analysis";#N/A,#N/A,FALSE,"Test 120 Day Accts";#N/A,#N/A,FALSE,"Tickmarks"}</definedName>
    <definedName name="aa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aa" hidden="1">{#N/A,#N/A,FALSE,"Aging Summary";#N/A,#N/A,FALSE,"Ratio Analysis";#N/A,#N/A,FALSE,"Test 120 Day Accts";#N/A,#N/A,FALSE,"Tickmarks"}</definedName>
    <definedName name="aaa0" hidden="1">{#N/A,#N/A,FALSE,"Aging Summary";#N/A,#N/A,FALSE,"Ratio Analysis";#N/A,#N/A,FALSE,"Test 120 Day Accts";#N/A,#N/A,FALSE,"Tickmarks"}</definedName>
    <definedName name="abc" hidden="1">{#N/A,#N/A,FALSE,"Aging Summary";#N/A,#N/A,FALSE,"Ratio Analysis";#N/A,#N/A,FALSE,"Test 120 Day Accts";#N/A,#N/A,FALSE,"Tickmarks"}</definedName>
    <definedName name="AccessDatabase" hidden="1">"C:\Мои документы\Базовая сводная обязательств1.mdb"</definedName>
    <definedName name="ad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gr_temp" hidden="1">{"Supporting Schedules",#N/A,FALSE,"Results"}</definedName>
    <definedName name="Agr_temp_1" hidden="1">{"Supporting Schedules",#N/A,FALSE,"Results"}</definedName>
    <definedName name="aje" hidden="1">"AS2DocumentBrowse"</definedName>
    <definedName name="anscount" hidden="1">5</definedName>
    <definedName name="aq" hidden="1">{"'РП (2)'!$A$5:$S$150"}</definedName>
    <definedName name="as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AS2DocOpenMode" hidden="1">"AS2DocumentEdit"</definedName>
    <definedName name="AS2DocOpenMode1" hidden="1">"AS2DocumentBrowse"</definedName>
    <definedName name="AS2HasNoAutoHeaderFooter" hidden="1">" "</definedName>
    <definedName name="AS2NamedRange" hidden="1">9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" hidden="1">#REF!</definedName>
    <definedName name="asdfasdf" hidden="1">#REF!</definedName>
    <definedName name="b" hidden="1">{#N/A,#N/A,FALSE,"Aging Summary";#N/A,#N/A,FALSE,"Ratio Analysis";#N/A,#N/A,FALSE,"Test 120 Day Accts";#N/A,#N/A,FALSE,"Tickmarks"}</definedName>
    <definedName name="bb" hidden="1">{#N/A,#N/A,FALSE,"Aging Summary";#N/A,#N/A,FALSE,"Ratio Analysis";#N/A,#N/A,FALSE,"Test 120 Day Accts";#N/A,#N/A,FALSE,"Tickmarks"}</definedName>
    <definedName name="bbb" hidden="1">{#N/A,#N/A,FALSE,"Aging Summary";#N/A,#N/A,FALSE,"Ratio Analysis";#N/A,#N/A,FALSE,"Test 120 Day Accts";#N/A,#N/A,FALSE,"Tickmarks"}</definedName>
    <definedName name="BERK" hidden="1">#REF!</definedName>
    <definedName name="BG_Del" hidden="1">15</definedName>
    <definedName name="BG_Ins" hidden="1">4</definedName>
    <definedName name="BG_Mod" hidden="1">6</definedName>
    <definedName name="cash">#REF!</definedName>
    <definedName name="cf" hidden="1">{#N/A,#N/A,FALSE,"Aging Summary";#N/A,#N/A,FALSE,"Ratio Analysis";#N/A,#N/A,FALSE,"Test 120 Day Accts";#N/A,#N/A,FALSE,"Tickmarks"}</definedName>
    <definedName name="commonPlat">#REF!</definedName>
    <definedName name="Cons_temp" hidden="1">{"Supporting Schedules",#N/A,FALSE,"Results"}</definedName>
    <definedName name="CredAnother">#REF!</definedName>
    <definedName name="credRBR">#REF!</definedName>
    <definedName name="criteria">#REF!</definedName>
    <definedName name="curs">#REF!</definedName>
    <definedName name="d" hidden="1">{#N/A,#N/A,FALSE,"Aging Summary";#N/A,#N/A,FALSE,"Ratio Analysis";#N/A,#N/A,FALSE,"Test 120 Day Accts";#N/A,#N/A,FALSE,"Tickmarks"}</definedName>
    <definedName name="dasd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dd" hidden="1">{"Valuation_Common",#N/A,FALSE,"Valuation"}</definedName>
    <definedName name="ddd" hidden="1">{"Summary",#N/A,FALSE,"Valuation Summary";"Financial Statements",#N/A,FALSE,"Results";"FCF",#N/A,FALSE,"Results"}</definedName>
    <definedName name="dfa" hidden="1">#REF!</definedName>
    <definedName name="Discl" hidden="1">{"Valuation_Common",#N/A,FALSE,"Valuation"}</definedName>
    <definedName name="Doncaste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oncaster1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dsf" hidden="1">{"'РП (2)'!$A$5:$S$150"}</definedName>
    <definedName name="e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ee" hidden="1">#REF!</definedName>
    <definedName name="eeee" hidden="1">{"'РП (2)'!$A$5:$S$150"}</definedName>
    <definedName name="eeeee" hidden="1">{"'Sheet1'!$A$1:$X$25"}</definedName>
    <definedName name="elman" hidden="1">#REF!</definedName>
    <definedName name="EPR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er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ers" hidden="1">#REF!</definedName>
    <definedName name="Excel_BuiltIn_Print_Area_1">#REF!</definedName>
    <definedName name="Excel_BuiltIn_Print_Area_10">#REF!</definedName>
    <definedName name="Excel_BuiltIn_Print_Area_2">#REF!</definedName>
    <definedName name="Excel_BuiltIn_Print_Area_3">#REF!</definedName>
    <definedName name="Excel_BuiltIn_Print_Area_3_1">#REF!</definedName>
    <definedName name="Excel_BuiltIn_Print_Area_3_1_1">#REF!</definedName>
    <definedName name="Excel_BuiltIn_Print_Area_3_1_1_1">#REF!</definedName>
    <definedName name="Excel_BuiltIn_Print_Area_4">#REF!</definedName>
    <definedName name="Excel_BuiltIn_Print_Area_4_1">#REF!</definedName>
    <definedName name="Excel_BuiltIn_Print_Area_5">#REF!</definedName>
    <definedName name="Excel_BuiltIn_Print_Area_5_1">#REF!</definedName>
    <definedName name="Excel_BuiltIn_Print_Area_6">#REF!</definedName>
    <definedName name="Excel_BuiltIn_Print_Area_6_1">#REF!</definedName>
    <definedName name="Excel_BuiltIn_Print_Area_7">#REF!</definedName>
    <definedName name="Excel_BuiltIn_Print_Area_7_1">#REF!</definedName>
    <definedName name="Excel_BuiltIn_Print_Area_8">#REF!</definedName>
    <definedName name="Excel_BuiltIn_Print_Area_9">#REF!</definedName>
    <definedName name="Excel_BuiltIn_Print_Titles">#REF!</definedName>
    <definedName name="Farling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d" hidden="1">{"'РП (2)'!$A$5:$S$150"}</definedName>
    <definedName name="fff" hidden="1">{#N/A,#N/A,FALSE,"Aging Summary";#N/A,#N/A,FALSE,"Ratio Analysis";#N/A,#N/A,FALSE,"Test 120 Day Accts";#N/A,#N/A,FALSE,"Tickmarks"}</definedName>
    <definedName name="fffffff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gfg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Fin" hidden="1">{"Valuation_Common",#N/A,FALSE,"Valuation"}</definedName>
    <definedName name="Finance" hidden="1">{"Valuation_Common",#N/A,FALSE,"Valuation"}</definedName>
    <definedName name="finsost">#REF!</definedName>
    <definedName name="Forest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oresthil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fsadd" hidden="1">#REF!</definedName>
    <definedName name="FSS">#REF!</definedName>
    <definedName name="g" hidden="1">#REF!</definedName>
    <definedName name="garyneu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u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aryne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g" hidden="1">{#N/A,#N/A,FALSE,"Aging Summary";#N/A,#N/A,FALSE,"Ratio Analysis";#N/A,#N/A,FALSE,"Test 120 Day Accts";#N/A,#N/A,FALSE,"Tickmarks"}</definedName>
    <definedName name="gggggg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g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ghd" hidden="1">{#N/A,#N/A,FALSE,"Aging Summary";#N/A,#N/A,FALSE,"Ratio Analysis";#N/A,#N/A,FALSE,"Test 120 Day Accts";#N/A,#N/A,FALSE,"Tickmarks"}</definedName>
    <definedName name="ghjhjkhk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h" hidden="1">#REF!</definedName>
    <definedName name="harlow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rpend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aye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eader1" hidden="1">IF(COUNTA(#REF!)=0,0,INDEX(#REF!,MATCH(ROW(#REF!),#REF!,TRUE)))+1</definedName>
    <definedName name="hgdtgd" hidden="1">{"'РП (2)'!$A$5:$S$150"}</definedName>
    <definedName name="hgf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ghh" localSheetId="4" hidden="1">Main.SAPF4Help()</definedName>
    <definedName name="hghh" hidden="1">Main.SAPF4Help()</definedName>
    <definedName name="h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hh" hidden="1">{"'РП (2)'!$A$5:$S$150"}</definedName>
    <definedName name="Hors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HTML_CodePage" hidden="1">1251</definedName>
    <definedName name="HTML_Control" hidden="1">{"'РП (2)'!$A$5:$S$150"}</definedName>
    <definedName name="HTML_Control1" hidden="1">{"'Sheet1'!$A$1:$X$25"}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PathFileMac" hidden="1">"Macintosh HD:HomePageStuff:New_Home_Page:datafile:histret.html"</definedName>
    <definedName name="HTML_Title" hidden="1">"План платежей 0699"</definedName>
    <definedName name="HTML1_1" hidden="1">"[ReturnsHistorical]Sheet1!$A$1:$D$77"</definedName>
    <definedName name="HTML1_10" hidden="1">""</definedName>
    <definedName name="HTML1_11" hidden="1">1</definedName>
    <definedName name="HTML1_12" hidden="1">"Zip 100:New_Home_Page:datafile:histret.html"</definedName>
    <definedName name="HTML1_2" hidden="1">1</definedName>
    <definedName name="HTML1_3" hidden="1">"ReturnsHistorical"</definedName>
    <definedName name="HTML1_4" hidden="1">"Historical Returns on Stocks, Bonds and Bills"</definedName>
    <definedName name="HTML1_5" hidden="1">"Ibbotson Data"</definedName>
    <definedName name="HTML1_6" hidden="1">-4146</definedName>
    <definedName name="HTML1_7" hidden="1">-4146</definedName>
    <definedName name="HTML1_8" hidden="1">"3/17/97"</definedName>
    <definedName name="HTML1_9" hidden="1">"Aswath Damodaran"</definedName>
    <definedName name="HTML2_10" hidden="1">""</definedName>
    <definedName name="HTML2_11" hidden="1">1</definedName>
    <definedName name="HTML2_12" hidden="1">"Macintosh HD:New_Home_Page:datafile:histret.html"</definedName>
    <definedName name="HTML2_2" hidden="1">1</definedName>
    <definedName name="HTML2_3" hidden="1">"Historical Returns"</definedName>
    <definedName name="HTML2_4" hidden="1">"Historical Returns on Stocks, Bonds and Bills"</definedName>
    <definedName name="HTML2_5" hidden="1">""</definedName>
    <definedName name="HTML2_6" hidden="1">1</definedName>
    <definedName name="HTML2_7" hidden="1">1</definedName>
    <definedName name="HTML2_8" hidden="1">"2/3/98"</definedName>
    <definedName name="HTML2_9" hidden="1">"Aswath Damodaran"</definedName>
    <definedName name="HTMLCount" hidden="1">2</definedName>
    <definedName name="ihjhf" hidden="1">{"'РП (2)'!$A$5:$S$150"}</definedName>
    <definedName name="iii_contr" hidden="1">{"'таб 21'!$A$1:$U$24","'таб 21'!$A$1:$U$1"}</definedName>
    <definedName name="Index2" hidden="1">{#N/A,#N/A,FALSE,"Aging Summary";#N/A,#N/A,FALSE,"Ratio Analysis";#N/A,#N/A,FALSE,"Test 120 Day Accts";#N/A,#N/A,FALSE,"Tickmarks"}</definedName>
    <definedName name="INRGR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DIN" hidden="1">"AUTO"</definedName>
    <definedName name="IQ_ADJ_AVG_BANK_ASSETS" hidden="1">"c2671"</definedName>
    <definedName name="IQ_ADMIN_RATIO" hidden="1">"c2784"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TIONS" hidden="1">"c2837"</definedName>
    <definedName name="IQ_AIR_ORDERS" hidden="1">"c2836"</definedName>
    <definedName name="IQ_AIR_OWNED" hidden="1">"c2832"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_DISTRIBUTION_UNIT" hidden="1">"c3004"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PC_EARNED" hidden="1">"c2746"</definedName>
    <definedName name="IQ_ASSUMED_WRITTEN" hidden="1">"c2725"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NK_DEBT" hidden="1">"c2544"</definedName>
    <definedName name="IQ_BANK_DEBT_PCT" hidden="1">"c2545"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ROK_COMMISSION" hidden="1">"c3514"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BLE_ARPU" hidden="1">"c2869"</definedName>
    <definedName name="IQ_CABLE_ARPU_ANALOG" hidden="1">"c2864"</definedName>
    <definedName name="IQ_CABLE_ARPU_BASIC" hidden="1">"c2866"</definedName>
    <definedName name="IQ_CABLE_ARPU_BBAND" hidden="1">"c2867"</definedName>
    <definedName name="IQ_CABLE_ARPU_DIG" hidden="1">"c2865"</definedName>
    <definedName name="IQ_CABLE_ARPU_PHONE" hidden="1">"c2868"</definedName>
    <definedName name="IQ_CABLE_BASIC_PENETRATION" hidden="1">"c2850"</definedName>
    <definedName name="IQ_CABLE_BBAND_PENETRATION" hidden="1">"c2852"</definedName>
    <definedName name="IQ_CABLE_BBAND_PENETRATION_THP" hidden="1">"c2851"</definedName>
    <definedName name="IQ_CABLE_CHURN" hidden="1">"c2874"</definedName>
    <definedName name="IQ_CABLE_CHURN_BASIC" hidden="1">"c2871"</definedName>
    <definedName name="IQ_CABLE_CHURN_BBAND" hidden="1">"c2872"</definedName>
    <definedName name="IQ_CABLE_CHURN_DIG" hidden="1">"c2870"</definedName>
    <definedName name="IQ_CABLE_CHURN_PHONE" hidden="1">"c2873"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"c2848"</definedName>
    <definedName name="IQ_CABLE_OTHER_REV" hidden="1">"c2882"</definedName>
    <definedName name="IQ_CABLE_PHONE_PENETRATION" hidden="1">"c2853"</definedName>
    <definedName name="IQ_CABLE_PROGRAMMING_COSTS" hidden="1">"c2884"</definedName>
    <definedName name="IQ_CABLE_REV_ADVERT" hidden="1">"c2880"</definedName>
    <definedName name="IQ_CABLE_REV_ANALOG" hidden="1">"c2875"</definedName>
    <definedName name="IQ_CABLE_REV_BASIC" hidden="1">"c2877"</definedName>
    <definedName name="IQ_CABLE_REV_BBAND" hidden="1">"c2878"</definedName>
    <definedName name="IQ_CABLE_REV_COMMERCIAL" hidden="1">"c2881"</definedName>
    <definedName name="IQ_CABLE_REV_DIG" hidden="1">"c2876"</definedName>
    <definedName name="IQ_CABLE_REV_PHONE" hidden="1">"c2879"</definedName>
    <definedName name="IQ_CABLE_RGU" hidden="1">"c2863"</definedName>
    <definedName name="IQ_CABLE_SUBS_ANALOG" hidden="1">"c2855"</definedName>
    <definedName name="IQ_CABLE_SUBS_BASIC" hidden="1">"c2857"</definedName>
    <definedName name="IQ_CABLE_SUBS_BBAND" hidden="1">"c2858"</definedName>
    <definedName name="IQ_CABLE_SUBS_BUNDLED" hidden="1">"c2861"</definedName>
    <definedName name="IQ_CABLE_SUBS_DIG" hidden="1">"c2856"</definedName>
    <definedName name="IQ_CABLE_SUBS_NON_VIDEO" hidden="1">"c2860"</definedName>
    <definedName name="IQ_CABLE_SUBS_PHONE" hidden="1">"c2859"</definedName>
    <definedName name="IQ_CABLE_SUBS_TOTAL" hidden="1">"c2862"</definedName>
    <definedName name="IQ_CABLE_THP" hidden="1">"c2847"</definedName>
    <definedName name="IQ_CABLE_TOTAL_PENETRATION" hidden="1">"c2854"</definedName>
    <definedName name="IQ_CABLE_TOTAL_REV" hidden="1">"c2883"</definedName>
    <definedName name="IQ_CAL_Q" hidden="1">"c101"</definedName>
    <definedName name="IQ_CAL_Y" hidden="1">"c102"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"c116"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EDED_AH_EARNED" hidden="1">"c2743"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PC_EARNED" hidden="1">"c2748"</definedName>
    <definedName name="IQ_CEDED_WRITTEN" hidden="1">"c2727"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H" hidden="1">110000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ED" hidden="1">"c2681"</definedName>
    <definedName name="IQ_CLASSA_OPTIONS_GRANTED" hidden="1">"c2680"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ID" hidden="1">"c3513"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EXP_DATE" hidden="1">"c3043"</definedName>
    <definedName name="IQ_CONV_PREMIUM" hidden="1">"c2195"</definedName>
    <definedName name="IQ_CONV_PRICE" hidden="1">"c2193"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T" hidden="1">"c2536"</definedName>
    <definedName name="IQ_CONVERT_PCT" hidden="1">"c2537"</definedName>
    <definedName name="IQ_CONVEXITY" hidden="1">"c2182"</definedName>
    <definedName name="IQ_COST_BORROWING" hidden="1">"c2936"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P" hidden="1">"c2495"</definedName>
    <definedName name="IQ_CP_PCT" hidden="1">"c2496"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PORT_PCT" hidden="1">"c2541"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ILY" hidden="1">500000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RECT_AH_EARNED" hidden="1">"c2740"</definedName>
    <definedName name="IQ_DIRECT_EARNED" hidden="1">"c2730"</definedName>
    <definedName name="IQ_DIRECT_LIFE_EARNED" hidden="1">"c2735"</definedName>
    <definedName name="IQ_DIRECT_LIFE_IN_FORCE" hidden="1">"c2765"</definedName>
    <definedName name="IQ_DIRECT_PC_EARNED" hidden="1">"c2745"</definedName>
    <definedName name="IQ_DIRECT_WRITTEN" hidden="1">"c2724"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STRIBUTABLE_CASH" hidden="1">"c3002"</definedName>
    <definedName name="IQ_DISTRIBUTABLE_CASH_PAYOUT" hidden="1">"c3005"</definedName>
    <definedName name="IQ_DISTRIBUTABLE_CASH_SHARE" hidden="1">"c3003"</definedName>
    <definedName name="IQ_DIV_AMOUNT" hidden="1">"c3041"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NTM" hidden="1">700000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EQ_INC" hidden="1">"c3498"</definedName>
    <definedName name="IQ_EBIT_EQ_INC_EXCL_SBC" hidden="1">"c3502"</definedName>
    <definedName name="IQ_EBIT_EXCL_SBC" hidden="1">"c3082"</definedName>
    <definedName name="IQ_EBIT_INT" hidden="1">"c360"</definedName>
    <definedName name="IQ_EBIT_MARGIN" hidden="1">"c359"</definedName>
    <definedName name="IQ_EBIT_OVER_IE" hidden="1">"c1369"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XCL_SBC" hidden="1">"c3081"</definedName>
    <definedName name="IQ_EBITDA_INT" hidden="1">"c373"</definedName>
    <definedName name="IQ_EBITDA_MARGIN" hidden="1">"c372"</definedName>
    <definedName name="IQ_EBITDA_OVER_TOTAL_IE" hidden="1">"c1371"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NORM" hidden="1">"c1902"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PAYOUT_RATIO" hidden="1">"c3492"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AH_EARNED" hidden="1">"c2742"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C_EARNED" hidden="1">"c2747"</definedName>
    <definedName name="IQ_GROSS_PROFIT" hidden="1">"c1378"</definedName>
    <definedName name="IQ_GROSS_SPRD" hidden="1">"c2155"</definedName>
    <definedName name="IQ_GROSS_WRITTEN" hidden="1">"c2726"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DUSTRY" hidden="1">"c3601"</definedName>
    <definedName name="IQ_INDUSTRY_GROUP" hidden="1">"c3602"</definedName>
    <definedName name="IQ_INDUSTRY_SECTOR" hidden="1">"c3603"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H_STATUTORY_SURPLUS" hidden="1">"c2771"</definedName>
    <definedName name="IQ_LICENSED_POPS" hidden="1">"c2123"</definedName>
    <definedName name="IQ_LIFE_EARNED" hidden="1">"c2739"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SS_TO_NET_EARNED" hidden="1">"c2751"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LTMMONTH" hidden="1">120000</definedName>
    <definedName name="IQ_MACHINERY" hidden="1">"c711"</definedName>
    <definedName name="IQ_MAINT_CAPEX" hidden="1">"c2947"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C_RATIO" hidden="1">"c2783"</definedName>
    <definedName name="IQ_MC_STATUTORY_SURPLUS" hidden="1">"c2772"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M_ACCOUNT" hidden="1">"c743"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MTD" hidden="1">800000</definedName>
    <definedName name="IQ_NAMES_REVISION_DATE_" hidden="1">41899.7259722222</definedName>
    <definedName name="IQ_NET_CHANGE" hidden="1">"c749"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EBITDA" hidden="1">"c750"</definedName>
    <definedName name="IQ_NET_DEBT_EBITDA_CAPEX" hidden="1">"c2949"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EARNED" hidden="1">"c2734"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IFE_INS_IN_FORCE" hidden="1">"c2769"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MARGIN" hidden="1">"c794"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SFAS" hidden="1">"c795"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CASH_PENSION_EXP" hidden="1">"c3000"</definedName>
    <definedName name="IQ_NONRECOURSE_DEBT" hidden="1">"c2550"</definedName>
    <definedName name="IQ_NONRECOURSE_DEBT_PCT" hidden="1">"c2551"</definedName>
    <definedName name="IQ_NONUTIL_REV" hidden="1">"c2089"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VISIONS_GAS" hidden="1">"c2042"</definedName>
    <definedName name="IQ_OG_REVISIONS_NGL" hidden="1">"c2913"</definedName>
    <definedName name="IQ_OG_REVISIONS_OIL" hidden="1">"c2030"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IT" hidden="1">"c853"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ED" hidden="1">"c2688"</definedName>
    <definedName name="IQ_OTHER_OPTIONS_GRANTED" hidden="1">"c2687"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STRIKE_PRICE_GRANTED" hidden="1">"c2692"</definedName>
    <definedName name="IQ_OTHER_UNDRAWN" hidden="1">"c2522"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"c1023"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NORMALIZED" hidden="1">"c2207"</definedName>
    <definedName name="IQ_PE_RATIO" hidden="1">"c1610"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RE_OPEN_COST" hidden="1">"c1040"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ICE_OVER_BVPS" hidden="1">"c1412"</definedName>
    <definedName name="IQ_PRICE_OVER_LTM_EPS" hidden="1">"c1413"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PUT_DATE_SCHEDULE" hidden="1">"c2483"</definedName>
    <definedName name="IQ_PUT_NOTIFICATION" hidden="1">"c2485"</definedName>
    <definedName name="IQ_PUT_PRICE_SCHEDULE" hidden="1">"c2484"</definedName>
    <definedName name="IQ_QTD" hidden="1">750000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CQUIRED_FRANCHISE_STORES" hidden="1">"c2903"</definedName>
    <definedName name="IQ_RETAIL_ACQUIRED_OWNED_STORES" hidden="1">"c2895"</definedName>
    <definedName name="IQ_RETAIL_ACQUIRED_STORES" hidden="1">"c2887"</definedName>
    <definedName name="IQ_RETAIL_AVG_STORE_SIZE_GROSS" hidden="1">"c2066"</definedName>
    <definedName name="IQ_RETAIL_AVG_STORE_SIZE_NET" hidden="1">"c2067"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WNED_STORES_BEG" hidden="1">"c2901"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FRANCHISE_STORES" hidden="1">"c2898"</definedName>
    <definedName name="IQ_RETAIL_TOTAL_OWNED_STORES" hidden="1">"c2906"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UTI" hidden="1">"c1125"</definedName>
    <definedName name="IQ_REVENUE" hidden="1">"c1422"</definedName>
    <definedName name="IQ_REVISION_DATE_" hidden="1">39237.3983333333</definedName>
    <definedName name="IQ_RISK_ADJ_BANK_ASSETS" hidden="1">"c2670"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ECUR_RECEIV" hidden="1">"c1151"</definedName>
    <definedName name="IQ_SECURED_DEBT" hidden="1">"c2546"</definedName>
    <definedName name="IQ_SECURED_DEBT_PCT" hidden="1">"c2547"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IKE_PRICE_ISSUED" hidden="1">"c1645"</definedName>
    <definedName name="IQ_STRIKE_PRICE_OS" hidden="1">"c1646"</definedName>
    <definedName name="IQ_STW" hidden="1">"c2166"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MPLOYEE_AVG" hidden="1">"c1225"</definedName>
    <definedName name="IQ_TEV_TOTAL_REV" hidden="1">"c1226"</definedName>
    <definedName name="IQ_TEV_TOTAL_REV_AVG" hidden="1">"c1227"</definedName>
    <definedName name="IQ_TEV_UFCF" hidden="1">"c2208"</definedName>
    <definedName name="IQ_TIER_ONE_CAPITAL" hidden="1">"c2667"</definedName>
    <definedName name="IQ_TIER_ONE_RATIO" hidden="1">"c1229"</definedName>
    <definedName name="IQ_TIER_TWO_CAPITAL" hidden="1">"c2669"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ED" hidden="1">"c2695"</definedName>
    <definedName name="IQ_TOTAL_OPTIONS_GRANTED" hidden="1">"c2694"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RINCIPAL" hidden="1">"c2509"</definedName>
    <definedName name="IQ_TOTAL_PRINCIPAL_PCT" hidden="1">"c2510"</definedName>
    <definedName name="IQ_TOTAL_PROVED_RESERVES_NGL" hidden="1">"c2924"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UNUSUAL" hidden="1">"c1508"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ST_INVEST" hidden="1">"c3025"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F_AGRMT_DATE" hidden="1">"c2285"</definedName>
    <definedName name="IQ_TR_DISCLOSED_FEES_EXP" hidden="1">"c2288"</definedName>
    <definedName name="IQ_TR_EARNOUTS" hidden="1">"c3023"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IMPLIED_EQ" hidden="1">"c3018"</definedName>
    <definedName name="IQ_TR_IMPLIED_EQ_BV" hidden="1">"c3019"</definedName>
    <definedName name="IQ_TR_IMPLIED_EQ_NI_LTM" hidden="1">"c3020"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DA" hidden="1">"c2303"</definedName>
    <definedName name="IQ_TR_IMPLIED_EV_NI_LTM" hidden="1">"c2307"</definedName>
    <definedName name="IQ_TR_IMPLIED_EV_REV" hidden="1">"c2304"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PTIONS_CONSID_PCT" hidden="1">"c2311"</definedName>
    <definedName name="IQ_TR_OTHER_CONSID" hidden="1">"c3022"</definedName>
    <definedName name="IQ_TR_PCT_SOUGHT" hidden="1">"c2309"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NEWAL_BUYBACK" hidden="1">"c2413"</definedName>
    <definedName name="IQ_TR_ROUND_NUMBER" hidden="1">"c2295"</definedName>
    <definedName name="IQ_TR_SEC_FEES" hidden="1">"c2274"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"c2298"</definedName>
    <definedName name="IQ_TR_TERM_FEE_PCT" hidden="1">"c2297"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ONSID_SH" hidden="1">"c2316"</definedName>
    <definedName name="IQ_TR_TOTAL_DEBT" hidden="1">"c2317"</definedName>
    <definedName name="IQ_TR_TOTAL_GROSS_TV" hidden="1">"c2318"</definedName>
    <definedName name="IQ_TR_TOTAL_HYBRID" hidden="1">"c2319"</definedName>
    <definedName name="IQ_TR_TOTAL_LEGAL_FEES" hidden="1">"c2272"</definedName>
    <definedName name="IQ_TR_TOTAL_NET_TV" hidden="1">"c2320"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PREFERRED" hidden="1">"c2321"</definedName>
    <definedName name="IQ_TR_TOTAL_REG_AMT" hidden="1">"c2261"</definedName>
    <definedName name="IQ_TR_TOTAL_STOCK" hidden="1">"c2323"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DRAWN_CP" hidden="1">"c2518"</definedName>
    <definedName name="IQ_UNDRAWN_CREDIT" hidden="1">"c3032"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SECURED_DEBT" hidden="1">"c2548"</definedName>
    <definedName name="IQ_UNSECURED_DEBT_PCT" hidden="1">"c2549"</definedName>
    <definedName name="IQ_UNUSUAL_EXP" hidden="1">"c1456"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IP_INV" hidden="1">"c1335"</definedName>
    <definedName name="IQ_WORKING_CAP" hidden="1">"c3494"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DMONTH" hidden="1">130000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Changed" hidden="1">#REF!</definedName>
    <definedName name="ispolz">#REF!</definedName>
    <definedName name="jfgj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jfhytbvh" hidden="1">{"'РП (2)'!$A$5:$S$150"}</definedName>
    <definedName name="jghyf" hidden="1">{"'РП (2)'!$A$5:$S$150"}</definedName>
    <definedName name="jhgytf" hidden="1">{"'РП (2)'!$A$5:$S$150"}</definedName>
    <definedName name="jhhn" hidden="1">{"'РП (2)'!$A$5:$S$150"}</definedName>
    <definedName name="jksh" hidden="1">{#N/A,#N/A,FALSE,"Aging Summary";#N/A,#N/A,FALSE,"Ratio Analysis";#N/A,#N/A,FALSE,"Test 120 Day Accts";#N/A,#N/A,FALSE,"Tickmarks"}</definedName>
    <definedName name="jmbj" hidden="1">{"'РП (2)'!$A$5:$S$150"}</definedName>
    <definedName name="k" hidden="1">#REF!</definedName>
    <definedName name="k4_1">#REF!</definedName>
    <definedName name="k4_10">#REF!</definedName>
    <definedName name="k4_11">#REF!</definedName>
    <definedName name="k4_2">#REF!</definedName>
    <definedName name="k4_3">#REF!</definedName>
    <definedName name="k4_4">#REF!</definedName>
    <definedName name="k4_5">#REF!</definedName>
    <definedName name="k4_6">#REF!</definedName>
    <definedName name="k4_7">#REF!</definedName>
    <definedName name="k4_8">#REF!</definedName>
    <definedName name="k4_9">#REF!</definedName>
    <definedName name="kBNT" hidden="1">{"'РП (2)'!$A$5:$S$150"}</definedName>
    <definedName name="Kempshott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j" hidden="1">{"'РП (2)'!$A$5:$S$150"}</definedName>
    <definedName name="kjhjhgfgs" hidden="1">{"'РП (2)'!$A$5:$S$150"}</definedName>
    <definedName name="kjk" hidden="1">{"'РП (2)'!$A$5:$S$150"}</definedName>
    <definedName name="kjkj" hidden="1">{"'РП (2)'!$A$5:$S$150"}</definedName>
    <definedName name="kk">#REF!</definedName>
    <definedName name="klinlan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KOD">#REF!</definedName>
    <definedName name="ktzuk" hidden="1">{#N/A,#N/A,FALSE,"Aging Summary";#N/A,#N/A,FALSE,"Ratio Analysis";#N/A,#N/A,FALSE,"Test 120 Day Accts";#N/A,#N/A,FALSE,"Tickmarks"}</definedName>
    <definedName name="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f" hidden="1">#REF!</definedName>
    <definedName name="l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imcount" hidden="1">1</definedName>
    <definedName name="Liphook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Ljuba" hidden="1">#REF!</definedName>
    <definedName name="lkj" hidden="1">{#N/A,#N/A,FALSE,"Aging Summary";#N/A,#N/A,FALSE,"Ratio Analysis";#N/A,#N/A,FALSE,"Test 120 Day Accts";#N/A,#N/A,FALSE,"Tickmarks"}</definedName>
    <definedName name="lkjhgfd" hidden="1">{"'РП (2)'!$A$5:$S$150"}</definedName>
    <definedName name="lkjhug" hidden="1">{"'РП (2)'!$A$5:$S$150"}</definedName>
    <definedName name="Lordshil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MCL_sheet_inc" hidden="1">{"'Sheet1'!$A$1:$X$25"}</definedName>
    <definedName name="MereGree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ame">#REF!</definedName>
    <definedName name="nbbxx" hidden="1">{"'РП (2)'!$A$5:$S$150"}</definedName>
    <definedName name="n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newname" hidden="1">{#N/A,#N/A,TRUE,"Assumptions";#N/A,#N/A,TRUE,"Op Projection";#N/A,#N/A,TRUE,"Capital";#N/A,#N/A,TRUE,"Income";#N/A,#N/A,TRUE,"Balance";#N/A,#N/A,TRUE,"Sources&amp;Uses"}</definedName>
    <definedName name="nnb" hidden="1">{"'РП (2)'!$A$5:$S$150"}</definedName>
    <definedName name="NorthChe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OB_SAP" localSheetId="4" hidden="1">Main.SAPF4Help()</definedName>
    <definedName name="OB_SAP" hidden="1">Main.SAPF4Help()</definedName>
    <definedName name="oiuytrel" hidden="1">{"'РП (2)'!$A$5:$S$150"}</definedName>
    <definedName name="Osmaston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prosr">#REF!</definedName>
    <definedName name="pureACT">#REF!</definedName>
    <definedName name="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q">#REF!</definedName>
    <definedName name="qqq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qwe" hidden="1">#REF!</definedName>
    <definedName name="qww" hidden="1">#REF!</definedName>
    <definedName name="rate">#REF!</definedName>
    <definedName name="rentab">#REF!</definedName>
    <definedName name="result">#REF!</definedName>
    <definedName name="Ripley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rr">#REF!</definedName>
    <definedName name="rrr" hidden="1">{"'РП (2)'!$A$5:$S$150"}</definedName>
    <definedName name="SAPBEXrevision" hidden="1">1</definedName>
    <definedName name="SAPBEXsysID" hidden="1">"BW4"</definedName>
    <definedName name="SAPBEXwbID" hidden="1">"3Z7VXHVJDTKGEPS6D6J7XJWH9"</definedName>
    <definedName name="SAPFuncF4Help" localSheetId="4" hidden="1">Main.SAPF4Help()</definedName>
    <definedName name="SAPFuncF4Help" hidden="1">Main.SAPF4Help()</definedName>
    <definedName name="sdfds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sencount" hidden="1">2</definedName>
    <definedName name="SkoringBall" hidden="1">#REF!</definedName>
    <definedName name="SkoringCalcVersion" hidden="1">#REF!</definedName>
    <definedName name="sr" hidden="1">#REF!</definedName>
    <definedName name="ss" hidden="1">#REF!</definedName>
    <definedName name="ssudaRestr">#REF!</definedName>
    <definedName name="ssw" hidden="1">{"'РП (2)'!$A$5:$S$150"}</definedName>
    <definedName name="stopper">#REF!</definedName>
    <definedName name="summary2" hidden="1">{#N/A,#N/A,FALSE,"Aging Summary";#N/A,#N/A,FALSE,"Ratio Analysis";#N/A,#N/A,FALSE,"Test 120 Day Accts";#N/A,#N/A,FALSE,"Tickmarks"}</definedName>
    <definedName name="Swadlincote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tanya" hidden="1">{#N/A,#N/A,FALSE,"Aging Summary";#N/A,#N/A,FALSE,"Ratio Analysis";#N/A,#N/A,FALSE,"Test 120 Day Accts";#N/A,#N/A,FALSE,"Tickmarks"}</definedName>
    <definedName name="Taxes" hidden="1">{"Supporting Schedules",#N/A,FALSE,"Results"}</definedName>
    <definedName name="temp" hidden="1">{"Supporting Schedules",#N/A,FALSE,"Results"}</definedName>
    <definedName name="tertw" hidden="1">{#N/A,#N/A,FALSE,"Aging Summary";#N/A,#N/A,FALSE,"Ratio Analysis";#N/A,#N/A,FALSE,"Test 120 Day Accts";#N/A,#N/A,FALSE,"Tickmarks"}</definedName>
    <definedName name="test1" hidden="1">{#N/A,#N/A,FALSE,"Umsatz";#N/A,#N/A,FALSE,"Base V.02";#N/A,#N/A,FALSE,"Charts"}</definedName>
    <definedName name="TextRefCopyRangeCount" hidden="1">1</definedName>
    <definedName name="Tikmark" hidden="1">7</definedName>
    <definedName name="Total_VolSum">#REF!</definedName>
    <definedName name="Total_ЦС_затраты">#REF!</definedName>
    <definedName name="Unit">#REF!</definedName>
    <definedName name="uyg" hidden="1">{"'РП (2)'!$A$5:$S$150"}</definedName>
    <definedName name="uytrewq" hidden="1">{"'РП (2)'!$A$5:$S$150"}</definedName>
    <definedName name="vbcvbv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vjgf" hidden="1">{"'РП (2)'!$A$5:$S$150"}</definedName>
    <definedName name="vur" hidden="1">#REF!</definedName>
    <definedName name="vural" hidden="1">#REF!</definedName>
    <definedName name="w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aitPlease" hidden="1">#REF!</definedName>
    <definedName name="wef" hidden="1">#REF!</definedName>
    <definedName name="Whitechapel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ork_days">#REF!</definedName>
    <definedName name="Wrexham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" hidden="1">{"glc1",#N/A,FALSE,"GLC";"glc2",#N/A,FALSE,"GLC";"glc3",#N/A,FALSE,"GLC";"glc4",#N/A,FALSE,"GLC";"glc5",#N/A,FALSE,"GLC"}</definedName>
    <definedName name="wrn.1." hidden="1">{#N/A,#N/A,FALSE,"Расчет вспомогательных"}</definedName>
    <definedName name="wrn.Aging._.and._.Trend._.Analysis." hidden="1">{#N/A,#N/A,FALSE,"Aging Summary";#N/A,#N/A,FALSE,"Ratio Analysis";#N/A,#N/A,FALSE,"Test 120 Day Accts";#N/A,#N/A,FALSE,"Tickmarks"}</definedName>
    <definedName name="wrn.Aging.and._Trend._.Analysis.2" hidden="1">{#N/A,#N/A,FALSE,"Aging Summary";#N/A,#N/A,FALSE,"Ratio Analysis";#N/A,#N/A,FALSE,"Test 120 Day Accts";#N/A,#N/A,FALSE,"Tickmarks"}</definedName>
    <definedName name="wrn.All._.Financials." hidden="1">{#N/A,#N/A,TRUE,"Assumptions";#N/A,#N/A,TRUE,"Op Projection";#N/A,#N/A,TRUE,"Capital";#N/A,#N/A,TRUE,"Income";#N/A,#N/A,TRUE,"Balance";#N/A,#N/A,TRUE,"Sources&amp;Uses"}</definedName>
    <definedName name="wrn.basicfin." hidden="1">{"assets",#N/A,FALSE,"historicBS";"liab",#N/A,FALSE,"historicBS";"is",#N/A,FALSE,"historicIS";"ratios",#N/A,FALSE,"ratios"}</definedName>
    <definedName name="wrn.basicfin.2" hidden="1">{"assets",#N/A,FALSE,"historicBS";"liab",#N/A,FALSE,"historicBS";"is",#N/A,FALSE,"historicIS";"ratios",#N/A,FALSE,"ratios"}</definedName>
    <definedName name="wrn.BPlan." hidden="1">{#N/A,#N/A,FALSE,"F_Plan";#N/A,#N/A,FALSE,"Parameter"}</definedName>
    <definedName name="wrn.glc." hidden="1">{"glcbs",#N/A,FALSE,"GLCBS";"glccsbs",#N/A,FALSE,"GLCCSBS";"glcis",#N/A,FALSE,"GLCIS";"glccsis",#N/A,FALSE,"GLCCSIS";"glcrat1",#N/A,FALSE,"GLC-ratios1"}</definedName>
    <definedName name="wrn.glcpromonte." hidden="1">{"glc1",#N/A,FALSE,"GLC";"glc2",#N/A,FALSE,"GLC";"glc3",#N/A,FALSE,"GLC";"glc4",#N/A,FALSE,"GLC";"glc5",#N/A,FALSE,"GLC"}</definedName>
    <definedName name="wrn.Manpower." hidden="1">{#N/A,#N/A,TRUE,"COY TOTAL";#N/A,#N/A,TRUE,"3RD TRAIN EXP SUM";#N/A,#N/A,TRUE,"1173-LAGOS CO-ORD 3RD TRAIN EXP";#N/A,#N/A,TRUE,"3301-RET 3RD TRAIN EXP";#N/A,#N/A,TRUE,"3302-CONTEAM 3RD TRAIN EXP ";#N/A,#N/A,TRUE,"3303-PD 3RD TRAIN EXP";#N/A,#N/A,TRUE,"3304-START-UP-TEAM-3RD TRAIN ";#N/A,#N/A,TRUE,"1171-ECO";#N/A,#N/A,TRUE,"Fin Team-1174";#N/A,#N/A,TRUE,"HO TOTAL";#N/A,#N/A,TRUE,"1100-MD-SUM";#N/A,#N/A,TRUE,"1131-MD";#N/A,#N/A,TRUE,"1141-LG";#N/A,#N/A,TRUE,"1151-CPL";#N/A,#N/A,TRUE,"1161-LONDON OFFICE";#N/A,#N/A,TRUE,"1181-IAU";#N/A,#N/A,TRUE,"1400-DD SUM";#N/A,#N/A,TRUE,"1401-DD's OFFICE";#N/A,#N/A,TRUE,"1411-TAU";#N/A,#N/A,TRUE,"1421-ABUJA OFFICE";#N/A,#N/A,TRUE,"1500-CM-SUM";#N/A,#N/A,TRUE,"1501-CM's OFFICE";#N/A,#N/A,TRUE,"1502-CMM";#N/A,#N/A,TRUE,"1503-CMS";#N/A,#N/A,TRUE,"2100-HR SUM";#N/A,#N/A,TRUE,"2101-HR's OFFICE";#N/A,#N/A,TRUE,"2111-HRP";#N/A,#N/A,TRUE,"2121-HRA";#N/A,#N/A,TRUE,"2131-HRD";#N/A,#N/A,TRUE,"2300-FN-SUM";#N/A,#N/A,TRUE,"2301-FN's OFFICE";#N/A,#N/A,TRUE,"2311-FNC";#N/A,#N/A,TRUE,"2321-FNT";#N/A,#N/A,TRUE,"2331-FNI";#N/A,#N/A,TRUE,"2500-PAG-SUM";#N/A,#N/A,TRUE,"2501-GM's OFFICE";#N/A,#N/A,TRUE,"2511-PR";#N/A,#N/A,TRUE,"4000-PD SUM";#N/A,#N/A,TRUE,"GM PROD SUM";#N/A,#N/A,TRUE,"4001-GMPD's OFFICE";#N/A,#N/A,TRUE,"4011-PQM";#N/A,#N/A,TRUE,"4021-PFS";#N/A,#N/A,TRUE,"4031-PAF";#N/A,#N/A,TRUE,"4041-PC";#N/A,#N/A,TRUE,"4051-CR";#N/A,#N/A,TRUE,"4100-OP-SUM";#N/A,#N/A,TRUE,"4101-PO";#N/A,#N/A,TRUE,"4111-POL";#N/A,#N/A,TRUE,"4121-POU";#N/A,#N/A,TRUE,"4131-POT";#N/A,#N/A,TRUE,"4141-POM";#N/A,#N/A,TRUE,"4151-POG";#N/A,#N/A,TRUE,"4200-PE-SUM";#N/A,#N/A,TRUE,"4201-PE";#N/A,#N/A,TRUE,"4211-PEM";#N/A,#N/A,TRUE,"4221-PEQ";#N/A,#N/A,TRUE,"4231-PEE";#N/A,#N/A,TRUE,"4241-PEC";#N/A,#N/A,TRUE,"4251-PEO";#N/A,#N/A,TRUE,"4261-PEP";#N/A,#N/A,TRUE,"4271-PEI";#N/A,#N/A,TRUE,"4281-PES";#N/A,#N/A,TRUE,"4301-PT";#N/A,#N/A,TRUE,"4400-PS-SUM";#N/A,#N/A,TRUE,"4401-PS";#N/A,#N/A,TRUE,"4431-PSE";#N/A,#N/A,TRUE,"4441-PSS";#N/A,#N/A,TRUE,"4451-PST";#N/A,#N/A,TRUE,"4461-PSL";#N/A,#N/A,TRUE,"4471-PSM"}</definedName>
    <definedName name="wrn.March._.99._.Report." hidden="1">{#N/A,#N/A,FALSE,"Extension Title";#N/A,#N/A,FALSE,"Extensions Main";#N/A,#N/A,FALSE,"Christchurst";#N/A,#N/A,FALSE,"Larkfield Extension";#N/A,#N/A,FALSE,"Taunton";#N/A,#N/A,FALSE,"Farlington";#N/A,#N/A,FALSE,"Sidney Street";#N/A,#N/A,FALSE,"Tamworth";#N/A,#N/A,FALSE,"New Build Main"}</definedName>
    <definedName name="wrn.opex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opex._.latest." hidden="1">{#N/A,#N/A,TRUE,"COY SUM";#N/A,#N/A,TRUE,"SUM 3RD TRAIN EXPANSION";#N/A,#N/A,TRUE,"1173-LAGOS CO-ORDTN 3RD TRAIN ";#N/A,#N/A,TRUE,"RET-3RD TRAIN -3301";#N/A,#N/A,TRUE,"CONTEAM 3RD TRAIN -3302";#N/A,#N/A,TRUE,"PD 3RD TRAIN -3303";#N/A,#N/A,TRUE,"3304-START-UP-3RD TRAIN";#N/A,#N/A,TRUE,"ECO 4TH &amp; 5TH-1171";#N/A,#N/A,TRUE,"Fin Team 1174";#N/A,#N/A,TRUE,"HO SUM";#N/A,#N/A,TRUE,"MD SUM-1100";#N/A,#N/A,TRUE,"BOD-1111";#N/A,#N/A,TRUE,"CHM-1121";#N/A,#N/A,TRUE,"MD-1131";#N/A,#N/A,TRUE,"LG-1141";#N/A,#N/A,TRUE,"CPL-1151";#N/A,#N/A,TRUE,"LONDON OFFICE-1161";#N/A,#N/A,TRUE,"IAU- 1181";#N/A,#N/A,TRUE,"DD SUM-1400";#N/A,#N/A,TRUE,"DD OFFICE-1401";#N/A,#N/A,TRUE,"TAU-1411";#N/A,#N/A,TRUE,"ABUJA OFFICE-LOF2-1421";#N/A,#N/A,TRUE,"CM SUM-1500";#N/A,#N/A,TRUE,"CM's OFFICE-1501";#N/A,#N/A,TRUE,"CMM-1502";#N/A,#N/A,TRUE,"CMS-1503";#N/A,#N/A,TRUE,"GAS de FRANCE-11413";#N/A,#N/A,TRUE,"Botas 11414";#N/A,#N/A,TRUE,"HR SUM-2100";#N/A,#N/A,TRUE,"HR-2101";#N/A,#N/A,TRUE,"HRP-2111";#N/A,#N/A,TRUE,"HRA-2121";#N/A,#N/A,TRUE,"HRD-2131";#N/A,#N/A,TRUE,"FN SUM-2300";#N/A,#N/A,TRUE,"FN -2301";#N/A,#N/A,TRUE,"FNC-2311";#N/A,#N/A,TRUE,"FNT-2321";#N/A,#N/A,TRUE,"FNI-2331";#N/A,#N/A,TRUE,"PAG SUM-2500";#N/A,#N/A,TRUE,"GM PAG-2501";#N/A,#N/A,TRUE,"PR - 2511";#N/A,#N/A,TRUE,"PD BASE SUM -4000";#N/A,#N/A,TRUE,"GM PD SUM";#N/A,#N/A,TRUE,"GM PROD OFFICE-4001";#N/A,#N/A,TRUE,"PQM -4011";#N/A,#N/A,TRUE,"PFS-4021";#N/A,#N/A,TRUE,"PAF-4031";#N/A,#N/A,TRUE,"COM STU-PC-4041";#N/A,#N/A,TRUE,"COM REL-CR-4051";#N/A,#N/A,TRUE,"SUM OPERATIONS-4100";#N/A,#N/A,TRUE,"OPERATION MANAGER -PO-4101 ";#N/A,#N/A,TRUE,"HEAD PROCESS-POL-4111";#N/A,#N/A,TRUE,"HEAD UTILITIES-POU-4121";#N/A,#N/A,TRUE,"HEAD TERMINAL-POT-4131";#N/A,#N/A,TRUE,"HEAD MARINE-POM-4141";#N/A,#N/A,TRUE,"HEAD PIPELINE-POG-4151";#N/A,#N/A,TRUE,"SUM ENGINEERING-4200";#N/A,#N/A,TRUE,"PE-4201";#N/A,#N/A,TRUE,"HEAD MECH -PEM-4211";#N/A,#N/A,TRUE,"HEAD INSPECTION-PEQ-4221";#N/A,#N/A,TRUE,"HEAD ELECT-PEE-4231";#N/A,#N/A,TRUE,"HEAD CIVIL-PEC-4241";#N/A,#N/A,TRUE,"HEAD PROJECTS-PEO-4251";#N/A,#N/A,TRUE,"HEAD MATERIALS-PEP-4261";#N/A,#N/A,TRUE,"HEAD INSTRUM-PEI-4271";#N/A,#N/A,TRUE,"HEAD SHUTDOWNS-PES-4281";#N/A,#N/A,TRUE,"TECHNICAL MANAGER-PT-4301";#N/A,#N/A,TRUE,"SUM GENERAL SERVICES-PS-4400";#N/A,#N/A,TRUE,"PS-4401";#N/A,#N/A,TRUE,"HEAD ESTATE -PSE-4431";#N/A,#N/A,TRUE,"HEAD GEN SERV-PSS-4441";#N/A,#N/A,TRUE,"HEAD TRAINING-PST-4451";#N/A,#N/A,TRUE,"HEAD MASTER-PSL-4461";#N/A,#N/A,TRUE,"CHIEF MEDICAL OFFICER-PSM-4471"}</definedName>
    <definedName name="wrn.pq98o2a.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wrn.print.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wrn.Print._.All._.Exhibits." hidden="1">{"Inc Stmt Dollar",#N/A,FALSE,"IS";"Inc Stmt CS",#N/A,FALSE,"IS";"BS Dollar",#N/A,FALSE,"BS";"BS CS",#N/A,FALSE,"BS";"CF Dollar",#N/A,FALSE,"CF";"Ratio No.1",#N/A,FALSE,"Ratio";"Ratio No.2",#N/A,FALSE,"Ratio"}</definedName>
    <definedName name="wrn.Print._.BS._.Exhibits." hidden="1">{"BS Dollar",#N/A,FALSE,"BS";"BS CS",#N/A,FALSE,"BS"}</definedName>
    <definedName name="wrn.Print._.CF._.Exhibit." hidden="1">{"CF Dollar",#N/A,FALSE,"CF"}</definedName>
    <definedName name="wrn.Print._.IS._.Exhibits." hidden="1">{"Inc Stmt Dollar",#N/A,FALSE,"IS";"Inc Stmt CS",#N/A,FALSE,"IS"}</definedName>
    <definedName name="wrn.Print._.Ratio._.Exhibits." hidden="1">{"Ratio No.1",#N/A,FALSE,"Ratio";"Ratio No.2",#N/A,FALSE,"Ratio"}</definedName>
    <definedName name="wrn.Print_All." hidden="1">{"Summary",#N/A,FALSE,"Valuation Summary";"Financial Statements",#N/A,FALSE,"Results";"FCF",#N/A,FALSE,"Results"}</definedName>
    <definedName name="wrn.Print_All_S2" hidden="1">{"Summary",#N/A,FALSE,"Valuation Summary";"Financial Statements",#N/A,FALSE,"Results";"FCF",#N/A,FALSE,"Results"}</definedName>
    <definedName name="wrn.Print_FCF." hidden="1">{"FCF",#N/A,FALSE,"Results"}</definedName>
    <definedName name="wrn.Print_FCF_S2" hidden="1">{"FCF",#N/A,FALSE,"Results"}</definedName>
    <definedName name="wrn.Print_Financials." hidden="1">{"Financial Statements",#N/A,FALSE,"Results"}</definedName>
    <definedName name="wrn.Print_Financials_S2" hidden="1">{"Financial Statements",#N/A,FALSE,"Results"}</definedName>
    <definedName name="wrn.Print_Summary." hidden="1">{"Summary",#N/A,FALSE,"Valuation Summary"}</definedName>
    <definedName name="wrn.Print_Summary_S2" hidden="1">{"Summary",#N/A,FALSE,"Valuation Summary"}</definedName>
    <definedName name="wrn.Radio." hidden="1">{#N/A,#N/A,FALSE,"Virgin Flightdeck"}</definedName>
    <definedName name="wrn.RESULTS.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wrn.Summary." hidden="1">{#N/A,#N/A,FALSE,"p1";#N/A,#N/A,FALSE,"Indicators 2001";#N/A,#N/A,FALSE,"p3";#N/A,#N/A,FALSE,"Indicators 2000";#N/A,#N/A,FALSE,"p5";#N/A,#N/A,FALSE,"COY TOTAL";#N/A,#N/A,FALSE,"p12";#N/A,#N/A,FALSE,"p13";#N/A,#N/A,FALSE,"p14";#N/A,#N/A,FALSE,"Abridged 2001";#N/A,#N/A,FALSE,"Abridged NEPD";#N/A,#N/A,FALSE,"Abridged 4TH AND 5TH";#N/A,#N/A,FALSE,"Abridged FIN TEAM";#N/A,#N/A,FALSE,"Abridged HO";#N/A,#N/A,FALSE,"Abridged PD";#N/A,#N/A,FALSE,"p23";#N/A,#N/A,FALSE,"p24";#N/A,#N/A,FALSE,"Profit &amp;loss";#N/A,#N/A,FALSE,"Sal analysis";#N/A,#N/A,FALSE,"P&amp;L Per Sales";#N/A,#N/A,FALSE,"sensitivities";#N/A,#N/A,FALSE,"p33";#N/A,#N/A,FALSE," Cashflow";#N/A,#N/A,FALSE,"Sheet2";#N/A,#N/A,FALSE,"p34";#N/A,#N/A,FALSE,"Bal sh";#N/A,#N/A,FALSE,"Loans"}</definedName>
    <definedName name="wrn.SVERKA.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wrn.test." hidden="1">{"Valuation_Common",#N/A,FALSE,"Valuation"}</definedName>
    <definedName name="wrn.Umsatz." hidden="1">{#N/A,#N/A,FALSE,"Umsatz";#N/A,#N/A,FALSE,"Base V.02";#N/A,#N/A,FALSE,"Charts"}</definedName>
    <definedName name="wrn.xrates." hidden="1">{#N/A,#N/A,FALSE,"1996";#N/A,#N/A,FALSE,"1995";#N/A,#N/A,FALSE,"1994"}</definedName>
    <definedName name="wrn.Виробництво._.11._.міс." hidden="1">{#N/A,#N/A,TRUE,"попередні"}</definedName>
    <definedName name="wrn.ку." hidden="1">{#N/A,#N/A,TRUE,"Лист2"}</definedName>
    <definedName name="wrn.Потери.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wrn.Сравнение._.с._.отраслями." hidden="1">{#N/A,#N/A,TRUE,"Лист1";#N/A,#N/A,TRUE,"Лист2";#N/A,#N/A,TRUE,"Лист3"}</definedName>
    <definedName name="ws" hidden="1">{#N/A,#N/A,FALSE,"Aging Summary";#N/A,#N/A,FALSE,"Ratio Analysis";#N/A,#N/A,FALSE,"Test 120 Day Accts";#N/A,#N/A,FALSE,"Tickmarks"}</definedName>
    <definedName name="wtre" hidden="1">{#N/A,#N/A,FALSE,"Aging Summary";#N/A,#N/A,FALSE,"Ratio Analysis";#N/A,#N/A,FALSE,"Test 120 Day Accts";#N/A,#N/A,FALSE,"Tickmarks"}</definedName>
    <definedName name="wwww" hidden="1">{"'Sheet1'!$A$1:$X$25"}</definedName>
    <definedName name="XLRPARAMS_DBeg" hidden="1">#REF!</definedName>
    <definedName name="XLRPARAMS_DEnd" hidden="1">#REF!</definedName>
    <definedName name="XREF_COLUMN_2" hidden="1">#REF!</definedName>
    <definedName name="XREF_COLUMN_5" hidden="1">#REF!</definedName>
    <definedName name="XRefActiveRow" hidden="1">#REF!</definedName>
    <definedName name="XRefColumnsCount" hidden="1">1</definedName>
    <definedName name="XRefCopy10Row" hidden="1">#REF!</definedName>
    <definedName name="XRefCopy12Row" hidden="1">#REF!</definedName>
    <definedName name="XRefCopy1Row" hidden="1">#REF!</definedName>
    <definedName name="XRefCopy2" hidden="1">#REF!</definedName>
    <definedName name="XRefCopy2Row" hidden="1">#REF!</definedName>
    <definedName name="XRefCopy3Row" hidden="1">#REF!</definedName>
    <definedName name="XRefCopy4Row" hidden="1">#REF!</definedName>
    <definedName name="XRefCopy5Row" hidden="1">#REF!</definedName>
    <definedName name="XRefCopy6Row" hidden="1">#REF!</definedName>
    <definedName name="XRefCopy7Row" hidden="1">#REF!</definedName>
    <definedName name="XRefCopy8" hidden="1">#REF!</definedName>
    <definedName name="XRefCopy8Row" hidden="1">#REF!</definedName>
    <definedName name="XRefCopy9" hidden="1">#REF!</definedName>
    <definedName name="XRefCopy9Row" hidden="1">#REF!</definedName>
    <definedName name="XRefCopyRangeCount" hidden="1">2</definedName>
    <definedName name="XRefPaste1" hidden="1">#REF!</definedName>
    <definedName name="XRefPaste10Row" hidden="1">#REF!</definedName>
    <definedName name="XRefPaste11Row" hidden="1">#REF!</definedName>
    <definedName name="XRefPaste12Row" hidden="1">#REF!</definedName>
    <definedName name="XRefPaste13Row" hidden="1">#REF!</definedName>
    <definedName name="XRefPaste14Row" hidden="1">#REF!</definedName>
    <definedName name="XRefPaste15Row" hidden="1">#REF!</definedName>
    <definedName name="XRefPaste16Row" hidden="1">#REF!</definedName>
    <definedName name="XRefPaste17Row" hidden="1">#REF!</definedName>
    <definedName name="XRefPaste18Row" hidden="1">#REF!</definedName>
    <definedName name="XRefPaste1Row" hidden="1">#REF!</definedName>
    <definedName name="XRefPaste2" hidden="1">#REF!</definedName>
    <definedName name="XRefPaste2Row" hidden="1">#REF!</definedName>
    <definedName name="XRefPaste3" hidden="1">#REF!</definedName>
    <definedName name="XRefPaste3Row" hidden="1">#REF!</definedName>
    <definedName name="XRefPaste4" hidden="1">#REF!</definedName>
    <definedName name="XRefPaste4Row" hidden="1">#REF!</definedName>
    <definedName name="XRefPaste5Row" hidden="1">#REF!</definedName>
    <definedName name="XRefPaste6Row" hidden="1">#REF!</definedName>
    <definedName name="XRefPaste7Row" hidden="1">#REF!</definedName>
    <definedName name="XRefPaste8Row" hidden="1">#REF!</definedName>
    <definedName name="XRefPaste9Row" hidden="1">#REF!</definedName>
    <definedName name="XRefPasteRangeCount" hidden="1">1</definedName>
    <definedName name="xsds" hidden="1">{"Summary",#N/A,FALSE,"Valuation Summary";"Financial Statements",#N/A,FALSE,"Results";"FCF",#N/A,FALSE,"Results"}</definedName>
    <definedName name="yas" hidden="1">#REF!</definedName>
    <definedName name="yasin" hidden="1">#REF!</definedName>
    <definedName name="Z_0DD4EB58_0647_11D5_A6F7_00508B654A95_.wvu.Cols" hidden="1">#REF!,#REF!,#REF!,#REF!,#REF!</definedName>
    <definedName name="Z_10435A81_C305_11D5_A6F8_009027BEE0E0_.wvu.Cols" hidden="1">#REF!,#REF!,#REF!</definedName>
    <definedName name="Z_10435A81_C305_11D5_A6F8_009027BEE0E0_.wvu.FilterData" hidden="1">#REF!</definedName>
    <definedName name="Z_10435A81_C305_11D5_A6F8_009027BEE0E0_.wvu.PrintArea" hidden="1">#REF!</definedName>
    <definedName name="Z_10435A81_C305_11D5_A6F8_009027BEE0E0_.wvu.PrintTitles" hidden="1">#REF!</definedName>
    <definedName name="Z_10435A81_C305_11D5_A6F8_009027BEE0E0_.wvu.Rows" hidden="1">#REF!,#REF!</definedName>
    <definedName name="Z_1C3AD0CD_BF0C_4C4E_9071_158A2F5215E2_.wvu.Rows" hidden="1">#REF!,#REF!,#REF!</definedName>
    <definedName name="Z_2804E4BB_ED21_11D4_A6F8_00508B654B8B_.wvu.Cols" hidden="1">#REF!,#REF!,#REF!</definedName>
    <definedName name="Z_2804E4BB_ED21_11D4_A6F8_00508B654B8B_.wvu.FilterData" hidden="1">#REF!</definedName>
    <definedName name="Z_2804E4BB_ED21_11D4_A6F8_00508B654B8B_.wvu.PrintArea" hidden="1">#REF!</definedName>
    <definedName name="Z_2804E4BB_ED21_11D4_A6F8_00508B654B8B_.wvu.Rows" hidden="1">#REF!,#REF!</definedName>
    <definedName name="Z_2CC9EAF0_AAF6_11D4_B10F_0050042A63D7_.wvu.PrintTitles" hidden="1">#REF!</definedName>
    <definedName name="Z_30FEE15E_D26F_11D4_A6F7_00508B6A7686_.wvu.FilterData" hidden="1">#REF!</definedName>
    <definedName name="Z_30FEE15E_D26F_11D4_A6F7_00508B6A7686_.wvu.PrintArea" hidden="1">#REF!</definedName>
    <definedName name="Z_30FEE15E_D26F_11D4_A6F7_00508B6A7686_.wvu.PrintTitles" hidden="1">#REF!</definedName>
    <definedName name="Z_30FEE15E_D26F_11D4_A6F7_00508B6A7686_.wvu.Rows" hidden="1">#REF!</definedName>
    <definedName name="Z_4C487ED1_AD6B_11D4_8367_0050042B3EC8_.wvu.PrintTitles" hidden="1">#REF!</definedName>
    <definedName name="Z_4C487ED1_AD6B_11D4_8367_0050042B3EC8_.wvu.Rows" hidden="1">#REF!,#REF!,#REF!,#REF!,#REF!,#REF!,#REF!,#REF!,#REF!,#REF!,#REF!,#REF!,#REF!,#REF!,#REF!,#REF!,#REF!</definedName>
    <definedName name="Z_5A868EA0_ED63_11D4_A6F8_009027BEE0E0_.wvu.Cols" hidden="1">#REF!,#REF!,#REF!</definedName>
    <definedName name="Z_5A868EA0_ED63_11D4_A6F8_009027BEE0E0_.wvu.FilterData" hidden="1">#REF!</definedName>
    <definedName name="Z_5A868EA0_ED63_11D4_A6F8_009027BEE0E0_.wvu.PrintArea" hidden="1">#REF!</definedName>
    <definedName name="Z_5A868EA0_ED63_11D4_A6F8_009027BEE0E0_.wvu.Rows" hidden="1">#REF!,#REF!</definedName>
    <definedName name="Z_5BEEB401_9B72_11D4_8354_0050042B3EC8_.wvu.Cols" hidden="1">#REF!</definedName>
    <definedName name="Z_5BEEB401_9B72_11D4_8354_0050042B3EC8_.wvu.PrintArea" hidden="1">#REF!</definedName>
    <definedName name="Z_61040ED0_7AD6_11D2_B35C_02608CAC8430_.wvu.PrintTitles" hidden="1">#REF!</definedName>
    <definedName name="Z_6307DFB2_850A_11D2_BBED_000001011B8F_.wvu.PrintArea" hidden="1">#REF!</definedName>
    <definedName name="Z_6E40955B_C2F5_11D5_A6F7_009027BEE7F1_.wvu.Cols" hidden="1">#REF!,#REF!,#REF!</definedName>
    <definedName name="Z_6E40955B_C2F5_11D5_A6F7_009027BEE7F1_.wvu.FilterData" hidden="1">#REF!</definedName>
    <definedName name="Z_6E40955B_C2F5_11D5_A6F7_009027BEE7F1_.wvu.PrintArea" hidden="1">#REF!</definedName>
    <definedName name="Z_6E40955B_C2F5_11D5_A6F7_009027BEE7F1_.wvu.PrintTitles" hidden="1">#REF!</definedName>
    <definedName name="Z_6E40955B_C2F5_11D5_A6F7_009027BEE7F1_.wvu.Rows" hidden="1">#REF!,#REF!</definedName>
    <definedName name="Z_901DD601_3312_11D5_8F89_00010215A1CA_.wvu.Rows" hidden="1">#REF!,#REF!</definedName>
    <definedName name="Z_9673D06C_8E2D_4E41_BE89_13756C9C3BAE_.wvu.PrintArea" hidden="1">#REF!</definedName>
    <definedName name="Z_9F4E9141_41FC_4B2C_AC1F_EC647474A564_.wvu.PrintArea" hidden="1">#REF!</definedName>
    <definedName name="Z_9F4E9141_41FC_4B2C_AC1F_EC647474A564_.wvu.Rows" hidden="1">#REF!</definedName>
    <definedName name="Z_A158D6E1_ED44_11D4_A6F7_00508B654028_.wvu.Cols" hidden="1">#REF!,#REF!</definedName>
    <definedName name="Z_A158D6E1_ED44_11D4_A6F7_00508B654028_.wvu.FilterData" hidden="1">#REF!</definedName>
    <definedName name="Z_A158D6E1_ED44_11D4_A6F7_00508B654028_.wvu.PrintArea" hidden="1">#REF!</definedName>
    <definedName name="Z_A158D6E1_ED44_11D4_A6F7_00508B654028_.wvu.Rows" hidden="1">#REF!,#REF!</definedName>
    <definedName name="Z_AB45FFAE_19AD_47F2_A68A_497CFA02F912_.wvu.Rows" hidden="1">#REF!</definedName>
    <definedName name="Z_ADA92181_C3E4_11D5_A6F7_00508B6A7686_.wvu.Cols" hidden="1">#REF!,#REF!,#REF!</definedName>
    <definedName name="Z_ADA92181_C3E4_11D5_A6F7_00508B6A7686_.wvu.FilterData" hidden="1">#REF!</definedName>
    <definedName name="Z_ADA92181_C3E4_11D5_A6F7_00508B6A7686_.wvu.PrintArea" hidden="1">#REF!</definedName>
    <definedName name="Z_ADA92181_C3E4_11D5_A6F7_00508B6A7686_.wvu.PrintTitles" hidden="1">#REF!</definedName>
    <definedName name="Z_ADA92181_C3E4_11D5_A6F7_00508B6A7686_.wvu.Rows" hidden="1">#REF!,#REF!</definedName>
    <definedName name="Z_B6EBA059_280B_4A6E_BA3E_AA849CF278A3_.wvu.PrintArea" hidden="1">#REF!</definedName>
    <definedName name="Z_B6EBA059_280B_4A6E_BA3E_AA849CF278A3_.wvu.Rows" hidden="1">#REF!</definedName>
    <definedName name="Z_D4FBBAF2_ED2F_11D4_A6F7_00508B6540C5_.wvu.FilterData" hidden="1">#REF!</definedName>
    <definedName name="Z_D9E68341_C2F0_11D5_A6F7_00508B6540C5_.wvu.Cols" hidden="1">#REF!,#REF!,#REF!</definedName>
    <definedName name="Z_D9E68341_C2F0_11D5_A6F7_00508B6540C5_.wvu.FilterData" hidden="1">#REF!</definedName>
    <definedName name="Z_D9E68341_C2F0_11D5_A6F7_00508B6540C5_.wvu.PrintArea" hidden="1">#REF!</definedName>
    <definedName name="Z_D9E68341_C2F0_11D5_A6F7_00508B6540C5_.wvu.PrintTitles" hidden="1">#REF!</definedName>
    <definedName name="Z_D9E68341_C2F0_11D5_A6F7_00508B6540C5_.wvu.Rows" hidden="1">#REF!</definedName>
    <definedName name="Z_E5501061_AD96_11D4_8017_0050042B95CA_.wvu.Rows" hidden="1">#REF!,#REF!,#REF!,#REF!,#REF!,#REF!,#REF!,#REF!,#REF!,#REF!,#REF!,#REF!,#REF!,#REF!,#REF!,#REF!</definedName>
    <definedName name="Zivk" hidden="1">#REF!</definedName>
    <definedName name="zzz" hidden="1">{"FCF",#N/A,FALSE,"Results"}</definedName>
    <definedName name="а" hidden="1">#REF!</definedName>
    <definedName name="аа" hidden="1">{"Valuation_Common",#N/A,FALSE,"Valuation"}</definedName>
    <definedName name="ааа" hidden="1">{#N/A,#N/A,FALSE,"Aging Summary";#N/A,#N/A,FALSE,"Ratio Analysis";#N/A,#N/A,FALSE,"Test 120 Day Accts";#N/A,#N/A,FALSE,"Tickmarks"}</definedName>
    <definedName name="ааааа" hidden="1">#REF!</definedName>
    <definedName name="ааппп" hidden="1">{"Valuation_Common",#N/A,FALSE,"Valuation"}</definedName>
    <definedName name="Авг_2019_VolSum">#REF!</definedName>
    <definedName name="Авг_2019_ЦС_затраты">#REF!</definedName>
    <definedName name="Авг_2020_VolSum">#REF!</definedName>
    <definedName name="Авг_2020_ЦС_затраты">#REF!</definedName>
    <definedName name="авг03гр">#REF!</definedName>
    <definedName name="авг03руб.">#REF!</definedName>
    <definedName name="авг03у.е.">#REF!</definedName>
    <definedName name="авг04гр">#REF!</definedName>
    <definedName name="авг04руб">#REF!</definedName>
    <definedName name="авг04у.е.">#REF!</definedName>
    <definedName name="АВГГ03ГР">#REF!</definedName>
    <definedName name="авепо" hidden="1">{"Valuation_Common",#N/A,FALSE,"Valuation"}</definedName>
    <definedName name="авпавпа" hidden="1">{"'РП (2)'!$A$5:$S$150"}</definedName>
    <definedName name="Авто1">#REF!</definedName>
    <definedName name="Авто2">#REF!</definedName>
    <definedName name="Актив1">#REF!</definedName>
    <definedName name="Актив2">#REF!</definedName>
    <definedName name="аппрр" hidden="1">{"Valuation_Common",#N/A,FALSE,"Valuation"}</definedName>
    <definedName name="Апр_2020_VolSum">#REF!</definedName>
    <definedName name="Апр_2020_ЦС_затраты">#REF!</definedName>
    <definedName name="апр03гр">#REF!</definedName>
    <definedName name="апр03руб.">#REF!</definedName>
    <definedName name="апр03у.е.">#REF!</definedName>
    <definedName name="апр04гр">#REF!</definedName>
    <definedName name="апр04руб.">#REF!</definedName>
    <definedName name="апр04у.е.">#REF!</definedName>
    <definedName name="АрматураСрВзЦена">#REF!</definedName>
    <definedName name="бакс">#REF!</definedName>
    <definedName name="бдолпи" hidden="1">{"'РП (2)'!$A$5:$S$150"}</definedName>
    <definedName name="бдс_завод" hidden="1">{"'РП (2)'!$A$5:$S$150"}</definedName>
    <definedName name="БетонЦена">#REF!</definedName>
    <definedName name="бог.физ.долг">#REF!</definedName>
    <definedName name="бог.юр.долг">#REF!</definedName>
    <definedName name="богфиздолг">#REF!</definedName>
    <definedName name="богюрдолг">#REF!</definedName>
    <definedName name="борт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орт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бртрвпауфц4" hidden="1">{"'РП (2)'!$A$5:$S$150"}</definedName>
    <definedName name="бьтимсч" hidden="1">{"'РП (2)'!$A$5:$S$150"}</definedName>
    <definedName name="бьторп" hidden="1">{"'РП (2)'!$A$5:$S$150"}</definedName>
    <definedName name="вано" hidden="1">{#N/A,#N/A,FALSE,"Расчет вспомогательных"}</definedName>
    <definedName name="вапвапва" hidden="1">{"'РП (2)'!$A$5:$S$150"}</definedName>
    <definedName name="вапр" hidden="1">{#N/A,#N/A,FALSE,"Расчет вспомогательных"}</definedName>
    <definedName name="вввввввв" hidden="1">{"toc",#N/A,FALSE,"TOC";"summ",#N/A,FALSE,"summ";"histbs1",#N/A,FALSE,"histBS";"histbs2",#N/A,FALSE,"histBS";"histis",#N/A,FALSE,"histIS";"ratios",#N/A,FALSE,"ratios";"foris",#N/A,FALSE,"forIS";"forbs1",#N/A,FALSE,"forBS";"forbs2",#N/A,FALSE,"forBS";"cf",#N/A,FALSE,"CF";"wc",#N/A,FALSE,"wc";"own.str",#N/A,FALSE,"own.str";"fcf",#N/A,FALSE,"FCF";"wacc",#N/A,FALSE,"wacc";"r(f)",#N/A,FALSE,"r(f)";"glc",#N/A,FALSE,"GLC";"glcbs",#N/A,FALSE,"glcBS";"glccsbs",#N/A,FALSE,"glcCSBS";"glcis",#N/A,FALSE,"glcIS";"glccsis",#N/A,FALSE,"glcCSIS";"glcrat1",#N/A,FALSE,"glcrat1";"glcrat2",#N/A,FALSE,"glcrat2";"norm",#N/A,FALSE,"norm";"control",#N/A,FALSE,"control"}</definedName>
    <definedName name="вкен" hidden="1">{"'РП (2)'!$A$5:$S$150"}</definedName>
    <definedName name="вкрер" hidden="1">{#N/A,#N/A,FALSE,"Расчет вспомогательных"}</definedName>
    <definedName name="вла" hidden="1">{#N/A,#N/A,FALSE,"Aging Summary";#N/A,#N/A,FALSE,"Ratio Analysis";#N/A,#N/A,FALSE,"Test 120 Day Accts";#N/A,#N/A,FALSE,"Tickmarks"}</definedName>
    <definedName name="вс" hidden="1">{#N/A,#N/A,FALSE,"Aging Summary";#N/A,#N/A,FALSE,"Ratio Analysis";#N/A,#N/A,FALSE,"Test 120 Day Accts";#N/A,#N/A,FALSE,"Tickmarks"}</definedName>
    <definedName name="ВсегоЗадолженности1">#REF!</definedName>
    <definedName name="ВсегоЗадолженности2">#REF!</definedName>
    <definedName name="вуув" hidden="1">{#N/A,#N/A,TRUE,"Лист1";#N/A,#N/A,TRUE,"Лист2";#N/A,#N/A,TRUE,"Лист3"}</definedName>
    <definedName name="ВЫапвап" hidden="1">{"'РП (2)'!$A$5:$S$150"}</definedName>
    <definedName name="г" hidden="1">{"'РП (2)'!$A$5:$S$150"}</definedName>
    <definedName name="ГенПодрядчик">#REF!</definedName>
    <definedName name="грприрцфв00ав98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г" hidden="1">{"'РП (2)'!$A$5:$S$150"}</definedName>
    <definedName name="д" hidden="1">#REF!</definedName>
    <definedName name="дгонеап" hidden="1">{"'РП (2)'!$A$5:$S$150"}</definedName>
    <definedName name="ддддддддд" hidden="1">{"Valuation_Common",#N/A,FALSE,"Valuation"}</definedName>
    <definedName name="ДДС" hidden="1">#REF!</definedName>
    <definedName name="Дек_2019_VolSum">#REF!</definedName>
    <definedName name="Дек_2019_ЦС_затраты">#REF!</definedName>
    <definedName name="дек03гр">#REF!</definedName>
    <definedName name="дек03руб.">#REF!</definedName>
    <definedName name="дек03у.е.">#REF!</definedName>
    <definedName name="дек04гр">#REF!</definedName>
    <definedName name="дек04руб">#REF!</definedName>
    <definedName name="дек04у.е.">#REF!</definedName>
    <definedName name="дело" hidden="1">{"'РП (2)'!$A$5:$S$150"}</definedName>
    <definedName name="ден.поступления">#REF!</definedName>
    <definedName name="длл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длогне" hidden="1">{"'РП (2)'!$A$5:$S$150"}</definedName>
    <definedName name="длогнпе" hidden="1">{"'РП (2)'!$A$5:$S$150"}</definedName>
    <definedName name="длор" hidden="1">{"'РП (2)'!$A$5:$S$150"}</definedName>
    <definedName name="длорп" hidden="1">{"'РП (2)'!$A$5:$S$150"}</definedName>
    <definedName name="длорпавые" hidden="1">{"'РП (2)'!$A$5:$S$150"}</definedName>
    <definedName name="длорпн" hidden="1">{"'РП (2)'!$A$5:$S$150"}</definedName>
    <definedName name="долг.общ.от.нач.">#REF!</definedName>
    <definedName name="долг.ст.б.">#REF!</definedName>
    <definedName name="долгпосданным">#REF!</definedName>
    <definedName name="долгсдав.тек.году">#REF!</definedName>
    <definedName name="долгсослед.года">#REF!</definedName>
    <definedName name="долл">#REF!</definedName>
    <definedName name="ДоляОферты">#REF!</definedName>
    <definedName name="допкоды">#REF!</definedName>
    <definedName name="ДоходВсегоПлан">#REF!</definedName>
    <definedName name="ДоходВсегоФакт">#REF!</definedName>
    <definedName name="доходы1">#REF!</definedName>
    <definedName name="доходы2">#REF!</definedName>
    <definedName name="е" hidden="1">{"'РП (2)'!$A$5:$S$150"}</definedName>
    <definedName name="ёбс">#REF!</definedName>
    <definedName name="епр" hidden="1">#REF!</definedName>
    <definedName name="ж" hidden="1">#REF!</definedName>
    <definedName name="жфдылвоваипма" hidden="1">{"'РП (2)'!$A$5:$S$150"}</definedName>
    <definedName name="жфдылвровафаьытиаодвагпл" hidden="1">{"'РП (2)'!$A$5:$S$150"}</definedName>
    <definedName name="Займ">#REF!</definedName>
    <definedName name="Заказчик">#REF!</definedName>
    <definedName name="Застройщик">#REF!</definedName>
    <definedName name="ииии" hidden="1">{"'РП (2)'!$A$5:$S$150"}</definedName>
    <definedName name="ИКон">#REF!</definedName>
    <definedName name="имився" hidden="1">{"'РП (2)'!$A$5:$S$150"}</definedName>
    <definedName name="Имя" hidden="1">{#N/A,#N/A,TRUE,"Лист1";#N/A,#N/A,TRUE,"Лист2";#N/A,#N/A,TRUE,"Лист3"}</definedName>
    <definedName name="ИНач">#REF!</definedName>
    <definedName name="индцкавг98" hidden="1">{#N/A,#N/A,TRUE,"Лист1";#N/A,#N/A,TRUE,"Лист2";#N/A,#N/A,TRUE,"Лист3"}</definedName>
    <definedName name="Инфл">#REF!</definedName>
    <definedName name="исп" hidden="1">{"'РП (2)'!$A$5:$S$150"}</definedName>
    <definedName name="исп06" hidden="1">{"'РП (2)'!$A$5:$S$150"}</definedName>
    <definedName name="исп062" hidden="1">{"'РП (2)'!$A$5:$S$150"}</definedName>
    <definedName name="итог03гр">#REF!</definedName>
    <definedName name="итог03руб.">#REF!</definedName>
    <definedName name="итог03у.е.">#REF!</definedName>
    <definedName name="итог04гр">#REF!</definedName>
    <definedName name="итог04руб">#REF!</definedName>
    <definedName name="итог04у.е.">#REF!</definedName>
    <definedName name="июл03гр">#REF!</definedName>
    <definedName name="июл03у.е.">#REF!</definedName>
    <definedName name="июл04гр">#REF!</definedName>
    <definedName name="июл04руб">#REF!</definedName>
    <definedName name="июл04у.е.">#REF!</definedName>
    <definedName name="июлбиюнь" hidden="1">{"'РП (2)'!$A$5:$S$150"}</definedName>
    <definedName name="июль" hidden="1">{"'РП (2)'!$A$5:$S$150"}</definedName>
    <definedName name="Июль_2019_VolSum">#REF!</definedName>
    <definedName name="Июль_2019_ЦС_затраты">#REF!</definedName>
    <definedName name="Июль_2020_VolSum">#REF!</definedName>
    <definedName name="Июль_2020_ЦС_затраты">#REF!</definedName>
    <definedName name="июль03руб.">#REF!</definedName>
    <definedName name="июн03гр">#REF!</definedName>
    <definedName name="июн03руб.">#REF!</definedName>
    <definedName name="июн03у.е.">#REF!</definedName>
    <definedName name="июн04гр">#REF!</definedName>
    <definedName name="июн04руб">#REF!</definedName>
    <definedName name="июн04у.е.">#REF!</definedName>
    <definedName name="Июнь_2019_VolSum">#REF!</definedName>
    <definedName name="Июнь_2019_ЦС_затраты">#REF!</definedName>
    <definedName name="Июнь_2020_VolSum">#REF!</definedName>
    <definedName name="Июнь_2020_ЦС_затраты">#REF!</definedName>
    <definedName name="й" hidden="1">{"'РП (2)'!$A$5:$S$150"}</definedName>
    <definedName name="й23ц" hidden="1">{"'РП (2)'!$A$5:$S$150"}</definedName>
    <definedName name="й3" hidden="1">{"'РП (2)'!$A$5:$S$150"}</definedName>
    <definedName name="йййй">#REF!</definedName>
    <definedName name="йц" hidden="1">{"'РП (2)'!$A$5:$S$150"}</definedName>
    <definedName name="йцавйа" hidden="1">{"'РП (2)'!$A$5:$S$150"}</definedName>
    <definedName name="йцу" hidden="1">{"'РП (2)'!$A$5:$S$150"}</definedName>
    <definedName name="йцуцуцу" hidden="1">{"'РП (2)'!$A$5:$S$150"}</definedName>
    <definedName name="к" hidden="1">{"'РП (2)'!$A$5:$S$150"}</definedName>
    <definedName name="каск5.физ.долг">#REF!</definedName>
    <definedName name="каск5.юр.долг">#REF!</definedName>
    <definedName name="кееннгш" hidden="1">{"'РП (2)'!$A$5:$S$150"}</definedName>
    <definedName name="кеппппппппппп" hidden="1">{#N/A,#N/A,TRUE,"Лист1";#N/A,#N/A,TRUE,"Лист2";#N/A,#N/A,TRUE,"Лист3"}</definedName>
    <definedName name="ккм" hidden="1">#REF!</definedName>
    <definedName name="коды">#REF!</definedName>
    <definedName name="кол.ст.">#REF!</definedName>
    <definedName name="копия2" hidden="1">{#N/A,#N/A,FALSE,"Aging Summary";#N/A,#N/A,FALSE,"Ratio Analysis";#N/A,#N/A,FALSE,"Test 120 Day Accts";#N/A,#N/A,FALSE,"Tickmarks"}</definedName>
    <definedName name="Корп">#REF!</definedName>
    <definedName name="корп4.физ.долг">#REF!</definedName>
    <definedName name="корп4.юр.долг">#REF!</definedName>
    <definedName name="Кредит">#REF!</definedName>
    <definedName name="КредитВыручка1">#REF!</definedName>
    <definedName name="КредитВыручка2">#REF!</definedName>
    <definedName name="Кредиторка1">#REF!</definedName>
    <definedName name="Кредиторка2">#REF!</definedName>
    <definedName name="КредитСК1">#REF!</definedName>
    <definedName name="КредитСК2">#REF!</definedName>
    <definedName name="куку" hidden="1">{"'РП (2)'!$A$5:$S$150"}</definedName>
    <definedName name="курсдолл">#REF!</definedName>
    <definedName name="курсЦБ">#REF!</definedName>
    <definedName name="КЭШ" hidden="1">{#N/A,#N/A,FALSE,"Расчет вспомогательных"}</definedName>
    <definedName name="лао" hidden="1">{#N/A,#N/A,FALSE,"Virgin Flightdeck"}</definedName>
    <definedName name="лаопнре" hidden="1">{"'РП (2)'!$A$5:$S$150"}</definedName>
    <definedName name="лист" hidden="1">{"Valuation_Common",#N/A,FALSE,"Valuation"}</definedName>
    <definedName name="лист89" hidden="1">{#N/A,#N/A,FALSE,"Virgin Flightdeck"}</definedName>
    <definedName name="лллллллллллл" hidden="1">{"Valuation_Common",#N/A,FALSE,"Valuation"}</definedName>
    <definedName name="лопа" hidden="1">{#N/A,#N/A,FALSE,"Расчет вспомогательных"}</definedName>
    <definedName name="лопнав" hidden="1">{"'РП (2)'!$A$5:$S$150"}</definedName>
    <definedName name="лорп" hidden="1">{"'РП (2)'!$A$5:$S$150"}</definedName>
    <definedName name="лорпа" hidden="1">{"'РП (2)'!$A$5:$S$150"}</definedName>
    <definedName name="лпопге" hidden="1">{"'РП (2)'!$A$5:$S$150"}</definedName>
    <definedName name="лропг" hidden="1">{"'РП (2)'!$A$5:$S$150"}</definedName>
    <definedName name="люрпывпу" hidden="1">{"'РП (2)'!$A$5:$S$150"}</definedName>
    <definedName name="Май_2020_VolSum">#REF!</definedName>
    <definedName name="Май_2020_ЦС_затраты">#REF!</definedName>
    <definedName name="май03гр">#REF!</definedName>
    <definedName name="май03руб.">#REF!</definedName>
    <definedName name="май03у.е.">#REF!</definedName>
    <definedName name="май04гр">#REF!</definedName>
    <definedName name="май04руб.">#REF!</definedName>
    <definedName name="май04у.е.">#REF!</definedName>
    <definedName name="МАКСА">#REF!</definedName>
    <definedName name="Мар_2020_VolSum">#REF!</definedName>
    <definedName name="Мар_2020_ЦС_затраты">#REF!</definedName>
    <definedName name="мар03гр">#REF!</definedName>
    <definedName name="мар03руб.">#REF!</definedName>
    <definedName name="мар03у.е.">#REF!</definedName>
    <definedName name="март04гр">#REF!</definedName>
    <definedName name="март04руб.">#REF!</definedName>
    <definedName name="март04у.е.">#REF!</definedName>
    <definedName name="Масштаб">#REF!</definedName>
    <definedName name="Матрица" hidden="1">{"'РП (2)'!$A$5:$S$150"}</definedName>
    <definedName name="мес">#REF!</definedName>
    <definedName name="моде">#REF!</definedName>
    <definedName name="модель">#REF!</definedName>
    <definedName name="моцарт" hidden="1">{"'РП (2)'!$A$5:$S$150"}</definedName>
    <definedName name="н" hidden="1">{"'РП (2)'!$A$5:$S$150"}</definedName>
    <definedName name="НаимДО">#REF!</definedName>
    <definedName name="Нал1">#REF!</definedName>
    <definedName name="Нал2">#REF!</definedName>
    <definedName name="Наличными1">#REF!</definedName>
    <definedName name="Наличными2">#REF!</definedName>
    <definedName name="НалНДС">#REF!</definedName>
    <definedName name="НалПриб">#REF!</definedName>
    <definedName name="нам" hidden="1">{#N/A,#N/A,FALSE,"Virgin Flightdeck"}</definedName>
    <definedName name="нам2" hidden="1">{#N/A,#N/A,FALSE,"Virgin Flightdeck"}</definedName>
    <definedName name="настя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аташа" hidden="1">{"'РП (2)'!$A$5:$S$150"}</definedName>
    <definedName name="начало_2">#REF!</definedName>
    <definedName name="начало_3">#REF!</definedName>
    <definedName name="начало_4">#REF!</definedName>
    <definedName name="начало_5">#REF!</definedName>
    <definedName name="начало_6">#REF!</definedName>
    <definedName name="начало_7">#REF!</definedName>
    <definedName name="начало_8">#REF!</definedName>
    <definedName name="начало_9">#REF!</definedName>
    <definedName name="наш10" hidden="1">{"'РП (2)'!$A$5:$S$150"}</definedName>
    <definedName name="наш5" hidden="1">{"'РП (2)'!$A$5:$S$150"}</definedName>
    <definedName name="нгкг" hidden="1">{#N/A,#N/A,FALSE,"Расчет вспомогательных"}</definedName>
    <definedName name="НД">#REF!</definedName>
    <definedName name="НДС">#REF!</definedName>
    <definedName name="Недвижимость1">#REF!</definedName>
    <definedName name="Недвижимость2">#REF!</definedName>
    <definedName name="нек" hidden="1">{"'РП (2)'!$A$5:$S$150"}</definedName>
    <definedName name="некуцй" hidden="1">{"'РП (2)'!$A$5:$S$150"}</definedName>
    <definedName name="нет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0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1" hidden="1">{"'РП (2)'!$A$5:$S$150"}</definedName>
    <definedName name="нет1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13" hidden="1">{"'РП (2)'!$A$5:$S$150"}</definedName>
    <definedName name="нет2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3" hidden="1">{"'РП (2)'!$A$5:$S$150"}</definedName>
    <definedName name="нет4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5" hidden="1">{"'РП (2)'!$A$5:$S$150"}</definedName>
    <definedName name="нет6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7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8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ет9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Номинал">#REF!</definedName>
    <definedName name="Ноя_2019_VolSum">#REF!</definedName>
    <definedName name="Ноя_2019_ЦС_затраты">#REF!</definedName>
    <definedName name="нояб03гр">#REF!</definedName>
    <definedName name="нояб03руб.">#REF!</definedName>
    <definedName name="нояб03у.е.">#REF!</definedName>
    <definedName name="нояб04гр">#REF!</definedName>
    <definedName name="нояб04руб">#REF!</definedName>
    <definedName name="нояб04у.е.">#REF!</definedName>
    <definedName name="о" hidden="1">{"'РП (2)'!$A$5:$S$150"}</definedName>
    <definedName name="оарнкеим" hidden="1">{"'РП (2)'!$A$5:$S$150"}</definedName>
    <definedName name="ОбКонв">#REF!</definedName>
    <definedName name="_xlnm.Print_Area" localSheetId="3">Вертикаль!$A$1:$E$26</definedName>
    <definedName name="_xlnm.Print_Area" localSheetId="5">'Вспомогательная табл помесячно'!$A$1:$E$26</definedName>
    <definedName name="_xlnm.Print_Area" localSheetId="4">'Горизонталь поквартально'!$A$1:$E$26</definedName>
    <definedName name="_xlnm.Print_Area" localSheetId="7">Флаги!$A$1:$E$21</definedName>
    <definedName name="_xlnm.Print_Area">#REF!</definedName>
    <definedName name="Оборот">#REF!</definedName>
    <definedName name="ОбОф">#REF!</definedName>
    <definedName name="ОбФин">#REF!</definedName>
    <definedName name="общ.ожид.встр.у.е.">#REF!</definedName>
    <definedName name="общ.пл.встр.">#REF!</definedName>
    <definedName name="Объемы" hidden="1">#REF!</definedName>
    <definedName name="од" hidden="1">{"Valuation_Common",#N/A,FALSE,"Valuation"}</definedName>
    <definedName name="ожид.закл.встр.у.е.">#REF!</definedName>
    <definedName name="ожид.незакл.встр.">#REF!</definedName>
    <definedName name="ожид.незакл.встр.у.е.">#REF!</definedName>
    <definedName name="ожид.непрод.встр.">#REF!</definedName>
    <definedName name="Окт_2019_VolSum">#REF!</definedName>
    <definedName name="Окт_2019_ЦС_затраты">#REF!</definedName>
    <definedName name="окт03гр">#REF!</definedName>
    <definedName name="окт03руб.">#REF!</definedName>
    <definedName name="окт03у.е.">#REF!</definedName>
    <definedName name="окт04гр">#REF!</definedName>
    <definedName name="окт04руб">#REF!</definedName>
    <definedName name="окт04у.е.">#REF!</definedName>
    <definedName name="олдж" hidden="1">{"Valuation_Common",#N/A,FALSE,"Valuation"}</definedName>
    <definedName name="олпрв" hidden="1">{"'РП (2)'!$A$5:$S$150"}</definedName>
    <definedName name="онраео" hidden="1">{"'РП (2)'!$A$5:$S$150"}</definedName>
    <definedName name="ооо" hidden="1">{"'РП (2)'!$A$5:$S$150"}</definedName>
    <definedName name="оплас.допл.комм.встр.">#REF!</definedName>
    <definedName name="оплач.встр.безмфтц">#REF!</definedName>
    <definedName name="оплач.встр.мфтц">#REF!</definedName>
    <definedName name="оплач.встр.руб.">#REF!</definedName>
    <definedName name="оплач.встр.руб.безмфтц">#REF!</definedName>
    <definedName name="оплач.встр.руб.мфтц">#REF!</definedName>
    <definedName name="оплач.встр.у.е.">#REF!</definedName>
    <definedName name="оплач.закл.встр.руб.">#REF!</definedName>
    <definedName name="оплач.закл.встр.у.е.">#REF!</definedName>
    <definedName name="оплач.кв.безмфтц">#REF!</definedName>
    <definedName name="оплач.кв.мфтц">#REF!</definedName>
    <definedName name="оплач.кв.руб.мфтц">#REF!</definedName>
    <definedName name="оплач.комм.встр.">#REF!</definedName>
    <definedName name="оплач.ст.руб.">#REF!</definedName>
    <definedName name="оплач.ст.у.е.">#REF!</definedName>
    <definedName name="опрана" hidden="1">{"'РП (2)'!$A$5:$S$150"}</definedName>
    <definedName name="орев" hidden="1">{"'РП (2)'!$A$5:$S$150"}</definedName>
    <definedName name="орпнеамп" hidden="1">{"'РП (2)'!$A$5:$S$150"}</definedName>
    <definedName name="отпртв" hidden="1">{"'РП (2)'!$A$5:$S$150"}</definedName>
    <definedName name="отч.июнь" hidden="1">#REF!</definedName>
    <definedName name="Оферта">#REF!</definedName>
    <definedName name="ощ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оъ" hidden="1">{"'РП (2)'!$A$5:$S$150"}</definedName>
    <definedName name="па">#REF!</definedName>
    <definedName name="папав" hidden="1">{"'РП (2)'!$A$5:$S$150"}</definedName>
    <definedName name="пепвапа" hidden="1">{"'РП (2)'!$A$5:$S$150"}</definedName>
    <definedName name="Период">#REF!</definedName>
    <definedName name="план" hidden="1">{"'РП (2)'!$A$5:$S$150"}</definedName>
    <definedName name="план06" hidden="1">{"'РП (2)'!$A$5:$S$150"}</definedName>
    <definedName name="планир.год">#REF!</definedName>
    <definedName name="ПланФакт">#REF!</definedName>
    <definedName name="Площадь_гараж">#REF!</definedName>
    <definedName name="Площадь_общая">#REF!</definedName>
    <definedName name="ПостоянныеАктивы1">#REF!</definedName>
    <definedName name="ПостоянныеАктивы2">#REF!</definedName>
    <definedName name="поступления1">#REF!</definedName>
    <definedName name="Поступления2">#REF!</definedName>
    <definedName name="потери1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отери2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прибыль3" hidden="1">{#N/A,#N/A,TRUE,"Лист1";#N/A,#N/A,TRUE,"Лист2";#N/A,#N/A,TRUE,"Лист3"}</definedName>
    <definedName name="привет" hidden="1">{"Valuation_Common",#N/A,FALSE,"Valuation"}</definedName>
    <definedName name="прод.пл.встр.">#REF!</definedName>
    <definedName name="прод.пл.встр.мфтц">#REF!</definedName>
    <definedName name="прод.пл.кв.мфтц">#REF!</definedName>
    <definedName name="прод.ст.">#REF!</definedName>
    <definedName name="Продажи2">#REF!</definedName>
    <definedName name="продан.пл.встр.">#REF!</definedName>
    <definedName name="Проект">#REF!</definedName>
    <definedName name="ПрокатСрВзЦена">#REF!</definedName>
    <definedName name="пролорполш" hidden="1">{"'РП (2)'!$A$5:$S$150"}</definedName>
    <definedName name="Проценты">#REF!</definedName>
    <definedName name="ПрРасходыВсегоПлан">#REF!</definedName>
    <definedName name="ПрРасходыВсегоФакт">#REF!</definedName>
    <definedName name="пыпыппывапа" hidden="1">#REF!,#REF!,#REF!</definedName>
    <definedName name="р" hidden="1">#REF!</definedName>
    <definedName name="раб" hidden="1">{"'РП (2)'!$A$5:$S$150"}</definedName>
    <definedName name="рава" hidden="1">{"'РП (2)'!$A$5:$S$150"}</definedName>
    <definedName name="Разное" hidden="1">{"Valuation_Common",#N/A,FALSE,"Valuation"}</definedName>
    <definedName name="рамрт" hidden="1">{"'РП (2)'!$A$5:$S$150"}</definedName>
    <definedName name="РасходыВсегоПлан">#REF!</definedName>
    <definedName name="РасходыВсегоФакт">#REF!</definedName>
    <definedName name="расходыпр1">#REF!</definedName>
    <definedName name="расходыпр2">#REF!</definedName>
    <definedName name="расходытек1">#REF!</definedName>
    <definedName name="расходытек2">#REF!</definedName>
    <definedName name="расшифровка" hidden="1">#REF!</definedName>
    <definedName name="Резерв">#REF!</definedName>
    <definedName name="ремонт" hidden="1">#REF!</definedName>
    <definedName name="Рента">#REF!</definedName>
    <definedName name="рис1" hidden="1">{#N/A,#N/A,TRUE,"Лист1";#N/A,#N/A,TRUE,"Лист2";#N/A,#N/A,TRUE,"Лист3"}</definedName>
    <definedName name="рпа" hidden="1">{"'РП (2)'!$A$5:$S$150"}</definedName>
    <definedName name="рппав" hidden="1">{"'РП (2)'!$A$5:$S$150"}</definedName>
    <definedName name="рпроп" hidden="1">{"'РП (2)'!$A$5:$S$150"}</definedName>
    <definedName name="рр" hidden="1">{"'РП (2)'!$A$5:$S$150"}</definedName>
    <definedName name="рррррррррр" hidden="1">{"Valuation_Common",#N/A,FALSE,"Valuation"}</definedName>
    <definedName name="ртмрьтм" hidden="1">{"'РП (2)'!$A$5:$S$150"}</definedName>
    <definedName name="Рубли">#REF!</definedName>
    <definedName name="Самосвалы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своб.ст.">#REF!</definedName>
    <definedName name="свобод.встр.">#REF!</definedName>
    <definedName name="сводн.площ.">#REF!</definedName>
    <definedName name="Сен_2019_VolSum">#REF!</definedName>
    <definedName name="Сен_2019_ЦС_затраты">#REF!</definedName>
    <definedName name="сент03гр">#REF!</definedName>
    <definedName name="сент03руб.">#REF!</definedName>
    <definedName name="сент03у.е.">#REF!</definedName>
    <definedName name="сент04гр">#REF!</definedName>
    <definedName name="сент04у.е.">#REF!</definedName>
    <definedName name="СКР3">#REF!</definedName>
    <definedName name="СКР4">#REF!</definedName>
    <definedName name="СМР_Ноябрь_2018">#REF!</definedName>
    <definedName name="СОС">#REF!</definedName>
    <definedName name="СОС1">#REF!</definedName>
    <definedName name="СОС2">#REF!</definedName>
    <definedName name="СреднемесячнаяВыручка">#REF!</definedName>
    <definedName name="СреднемесячнаяВыручка2">#REF!</definedName>
    <definedName name="СреднемесячнаяВыручкаБыло">#REF!</definedName>
    <definedName name="стоим.ст.у.е.">#REF!</definedName>
    <definedName name="сумм.встр.безмфтц">#REF!</definedName>
    <definedName name="сумм.встр.мфтц">#REF!</definedName>
    <definedName name="сумм.втср.безмфтц">#REF!</definedName>
    <definedName name="сумм.зак.встр.у.е.">#REF!</definedName>
    <definedName name="сумм.закл.встр.у.е.">#REF!</definedName>
    <definedName name="сумм.закл.кв.у.е.">#REF!</definedName>
    <definedName name="сумм.закл.ст.у.е.">#REF!</definedName>
    <definedName name="сумм.кв.безмфтц">#REF!</definedName>
    <definedName name="сумм.кв.мфтц">#REF!</definedName>
    <definedName name="сумм.комм.встр.">#REF!</definedName>
    <definedName name="суммвстр.мфтц">#REF!</definedName>
    <definedName name="сяасчсмчсм" hidden="1">{"'РП (2)'!$A$5:$S$150"}</definedName>
    <definedName name="сячсяфсяф" hidden="1">{"'РП (2)'!$A$5:$S$150"}</definedName>
    <definedName name="Текдата">#REF!</definedName>
    <definedName name="ТекРасходыВсегоПлан">#REF!</definedName>
    <definedName name="ТекРасходыВсегоФакт">#REF!</definedName>
    <definedName name="ТМЗ1">#REF!</definedName>
    <definedName name="ТМЗ2">#REF!</definedName>
    <definedName name="толь" hidden="1">{"'РП (2)'!$A$5:$S$150"}</definedName>
    <definedName name="тп" hidden="1">{#N/A,#N/A,TRUE,"Лист1";#N/A,#N/A,TRUE,"Лист2";#N/A,#N/A,TRUE,"Лист3"}</definedName>
    <definedName name="трейдинг" hidden="1">{#N/A,#N/A,FALSE,"REC";#N/A,#N/A,FALSE,"ASSETS";#N/A,#N/A,FALSE,"LIABILITIES";#N/A,#N/A,FALSE,"P&amp;L";#N/A,#N/A,FALSE,"FUNDS";#N/A,#N/A,FALSE,"CASH";#N/A,#N/A,FALSE,"1,2";#N/A,#N/A,FALSE,"3";#N/A,#N/A,FALSE,"4";#N/A,#N/A,FALSE,"5,6,7";#N/A,#N/A,FALSE,"8,9"}</definedName>
    <definedName name="ттт" hidden="1">{"Valuation_Common",#N/A,FALSE,"Valuation"}</definedName>
    <definedName name="ттттттттттттллллл" hidden="1">{"Valuation_Common",#N/A,FALSE,"Valuation"}</definedName>
    <definedName name="тэп1" hidden="1">#REF!</definedName>
    <definedName name="укеееукеееееееееееееее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равне" hidden="1">{"'РП (2)'!$A$5:$S$150"}</definedName>
    <definedName name="УтеплительЦена">#REF!</definedName>
    <definedName name="уу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ф" hidden="1">{#N/A,#N/A,FALSE,"Aging Summary";#N/A,#N/A,FALSE,"Ratio Analysis";#N/A,#N/A,FALSE,"Test 120 Day Accts";#N/A,#N/A,FALSE,"Tickmarks"}</definedName>
    <definedName name="фав" hidden="1">#REF!</definedName>
    <definedName name="Факторы" hidden="1">{#N/A,#N/A,FALSE,"Расчет вспомогательных"}</definedName>
    <definedName name="фвфыв" hidden="1">{"'РП (2)'!$A$5:$S$150"}</definedName>
    <definedName name="Фев_2020_VolSum">#REF!</definedName>
    <definedName name="Фев_2020_ЦС_затраты">#REF!</definedName>
    <definedName name="фев03га">#REF!</definedName>
    <definedName name="фев03руб.">#REF!</definedName>
    <definedName name="фев03у.е.">#REF!</definedName>
    <definedName name="фев04гр">#REF!</definedName>
    <definedName name="фев04руб.">#REF!</definedName>
    <definedName name="фев04у.е.">#REF!</definedName>
    <definedName name="фига" hidden="1">{#N/A,#N/A,TRUE,"ИсхМстржд";#N/A,#N/A,TRUE,"Исх-Центр";#N/A,#N/A,TRUE,"Исх-2рт ";#N/A,#N/A,TRUE,"Исх-2рт ";#N/A,#N/A,TRUE,"Исх-3рт";#N/A,#N/A,TRUE,"Вар1";#N/A,#N/A,TRUE,"Вар2";#N/A,#N/A,TRUE,"Вар2-блоки";#N/A,#N/A,TRUE,"В3-Центр";#N/A,#N/A,TRUE,"В3-2рт";#N/A,#N/A,TRUE,"В3-3рт"}</definedName>
    <definedName name="фильтр" hidden="1">#REF!</definedName>
    <definedName name="ФИО_КЭ">#REF!</definedName>
    <definedName name="фц" hidden="1">{"'РП (2)'!$A$5:$S$150"}</definedName>
    <definedName name="фывфы" hidden="1">{"'РП (2)'!$A$5:$S$150"}</definedName>
    <definedName name="фывфыв" hidden="1">{"'РП (2)'!$A$5:$S$150"}</definedName>
    <definedName name="фывфыыв" hidden="1">#REF!</definedName>
    <definedName name="хдлортир" hidden="1">{"'РП (2)'!$A$5:$S$150"}</definedName>
    <definedName name="ц" hidden="1">{"'РП (2)'!$A$5:$S$150"}</definedName>
    <definedName name="ЦенаОферты">#REF!</definedName>
    <definedName name="цукенгшлщдщз" hidden="1">{"'РП (2)'!$A$5:$S$150"}</definedName>
    <definedName name="ццу" hidden="1">{#N/A,#N/A,FALSE,"HMF";#N/A,#N/A,FALSE,"FACIL";#N/A,#N/A,FALSE,"HMFINANCE";#N/A,#N/A,FALSE,"HMEUROPE";#N/A,#N/A,FALSE,"HHAB CONSO";#N/A,#N/A,FALSE,"PAB";#N/A,#N/A,FALSE,"MMC";#N/A,#N/A,FALSE,"THAI";#N/A,#N/A,FALSE,"SINPA";#N/A,#N/A,FALSE,"POLAND"}</definedName>
    <definedName name="ццц" hidden="1">{#N/A,#N/A,FALSE,"Supuestos";#N/A,#N/A,FALSE,"Totales";#N/A,#N/A,FALSE,"UTE TDF";#N/A,#N/A,FALSE,"C. AUSTRAL";#N/A,#N/A,FALSE,"L. ATRAVESADO";#N/A,#N/A,FALSE,"FERNANDEZ  ORO";#N/A,#N/A,FALSE,"PORTEZUELOS";#N/A,#N/A,FALSE,"25 MM";#N/A,#N/A,FALSE,"SAN ROQUE";#N/A,#N/A,FALSE,"A.  PICHANA"}</definedName>
    <definedName name="ч" hidden="1">#REF!</definedName>
    <definedName name="ЧистаяПрибыль1">#REF!</definedName>
    <definedName name="ЧистаяПрибыль2">#REF!</definedName>
    <definedName name="ш" hidden="1">{"'РП (2)'!$A$5:$S$150"}</definedName>
    <definedName name="ы" hidden="1">#REF!</definedName>
    <definedName name="ывп" hidden="1">{#N/A,#N/A,FALSE,"Расчет вспомогательных"}</definedName>
    <definedName name="ыуаы" hidden="1">{#N/A,#N/A,TRUE,"Лист1";#N/A,#N/A,TRUE,"Лист2";#N/A,#N/A,TRUE,"Лист3"}</definedName>
    <definedName name="ь" hidden="1">#REF!</definedName>
    <definedName name="ьиотпг" hidden="1">{"'РП (2)'!$A$5:$S$150"}</definedName>
    <definedName name="ьлрв" hidden="1">{"'РП (2)'!$A$5:$S$150"}</definedName>
    <definedName name="ьпрапиыв" hidden="1">{"'РП (2)'!$A$5:$S$150"}</definedName>
    <definedName name="э" hidden="1">#REF!</definedName>
    <definedName name="ю" hidden="1">#REF!</definedName>
    <definedName name="юбьти" hidden="1">{"'РП (2)'!$A$5:$S$150"}</definedName>
    <definedName name="юбьтимс" hidden="1">{"'РП (2)'!$A$5:$S$150"}</definedName>
    <definedName name="юбьтор" hidden="1">{"'РП (2)'!$A$5:$S$150"}</definedName>
    <definedName name="юю" hidden="1">{"Valuation_Common",#N/A,FALSE,"Valuation"}</definedName>
    <definedName name="ююю" hidden="1">{"'РП (2)'!$A$5:$S$150"}</definedName>
    <definedName name="Янв_2020_VolSum">#REF!</definedName>
    <definedName name="Янв_2020_ЦС_затраты">#REF!</definedName>
    <definedName name="янв03гр">#REF!</definedName>
    <definedName name="янв03руб">#REF!</definedName>
    <definedName name="янв03у.е.">#REF!</definedName>
    <definedName name="янв04гр">#REF!</definedName>
    <definedName name="янв04у.е.">#REF!</definedName>
    <definedName name="январь" hidden="1">#REF!</definedName>
    <definedName name="яфыв" hidden="1">{"'РП (2)'!$A$5:$S$150"}</definedName>
    <definedName name="яфывсф" hidden="1">{"'РП (2)'!$A$5:$S$150"}</definedName>
    <definedName name="ячсячс" hidden="1">{"'РП (2)'!$A$5:$S$150"}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9" i="3" l="1"/>
  <c r="D9" i="3"/>
  <c r="C9" i="3"/>
  <c r="H13" i="7"/>
  <c r="H14" i="7"/>
  <c r="D8" i="1"/>
  <c r="D7" i="1"/>
  <c r="H16" i="7"/>
  <c r="H18" i="7"/>
  <c r="H19" i="7"/>
  <c r="C13" i="7"/>
  <c r="C14" i="7"/>
  <c r="C15" i="7"/>
  <c r="C18" i="7"/>
  <c r="C19" i="7"/>
  <c r="H6" i="7"/>
  <c r="H5" i="7"/>
  <c r="H4" i="7"/>
  <c r="BB34" i="13"/>
  <c r="BC34" i="13"/>
  <c r="BD34" i="13"/>
  <c r="BE34" i="13"/>
  <c r="BF34" i="13"/>
  <c r="BG34" i="13"/>
  <c r="BH34" i="13"/>
  <c r="BI34" i="13"/>
  <c r="BJ34" i="13"/>
  <c r="BA34" i="13"/>
  <c r="AR34" i="13"/>
  <c r="AS34" i="13"/>
  <c r="AT34" i="13"/>
  <c r="AU34" i="13"/>
  <c r="AV34" i="13"/>
  <c r="AW34" i="13"/>
  <c r="AX34" i="13"/>
  <c r="AY34" i="13"/>
  <c r="AZ34" i="13"/>
  <c r="AQ34" i="13"/>
  <c r="AH34" i="13"/>
  <c r="AI34" i="13"/>
  <c r="AJ34" i="13"/>
  <c r="AK34" i="13"/>
  <c r="AL34" i="13"/>
  <c r="AM34" i="13"/>
  <c r="AN34" i="13"/>
  <c r="AO34" i="13"/>
  <c r="AP34" i="13"/>
  <c r="AG34" i="13"/>
  <c r="AE34" i="13"/>
  <c r="AF34" i="13"/>
  <c r="X34" i="13"/>
  <c r="Y34" i="13"/>
  <c r="Z34" i="13"/>
  <c r="AA34" i="13"/>
  <c r="AB34" i="13"/>
  <c r="AC34" i="13"/>
  <c r="AD34" i="13"/>
  <c r="W34" i="13"/>
  <c r="V34" i="13"/>
  <c r="B34" i="13"/>
  <c r="C34" i="13"/>
  <c r="D34" i="13"/>
  <c r="E34" i="13"/>
  <c r="F34" i="13"/>
  <c r="G34" i="13"/>
  <c r="H34" i="13"/>
  <c r="I34" i="13"/>
  <c r="J34" i="13"/>
  <c r="K34" i="13"/>
  <c r="L34" i="13"/>
  <c r="N34" i="13"/>
  <c r="O34" i="13"/>
  <c r="P34" i="13"/>
  <c r="Q34" i="13"/>
  <c r="R34" i="13"/>
  <c r="S34" i="13"/>
  <c r="T34" i="13"/>
  <c r="U34" i="13"/>
  <c r="M34" i="13"/>
  <c r="C13" i="10" l="1"/>
  <c r="G10" i="14" l="1"/>
  <c r="H10" i="14"/>
  <c r="I10" i="14"/>
  <c r="J10" i="14"/>
  <c r="K10" i="14"/>
  <c r="L10" i="14"/>
  <c r="M10" i="14"/>
  <c r="N10" i="14"/>
  <c r="O10" i="14"/>
  <c r="P10" i="14"/>
  <c r="Q10" i="14"/>
  <c r="R10" i="14"/>
  <c r="S10" i="14"/>
  <c r="T10" i="14"/>
  <c r="U10" i="14"/>
  <c r="V10" i="14"/>
  <c r="W10" i="14"/>
  <c r="X10" i="14"/>
  <c r="Y10" i="14"/>
  <c r="Z10" i="14"/>
  <c r="AA10" i="14"/>
  <c r="AB10" i="14"/>
  <c r="AC10" i="14"/>
  <c r="AD10" i="14"/>
  <c r="AE10" i="14"/>
  <c r="AF10" i="14"/>
  <c r="AG10" i="14"/>
  <c r="AH10" i="14"/>
  <c r="AI10" i="14"/>
  <c r="AJ10" i="14"/>
  <c r="AK10" i="14"/>
  <c r="AL10" i="14"/>
  <c r="AM10" i="14"/>
  <c r="AN10" i="14"/>
  <c r="AO10" i="14"/>
  <c r="AP10" i="14"/>
  <c r="AQ10" i="14"/>
  <c r="AR10" i="14"/>
  <c r="AS10" i="14"/>
  <c r="AT10" i="14"/>
  <c r="AU10" i="14"/>
  <c r="AV10" i="14"/>
  <c r="AW10" i="14"/>
  <c r="AX10" i="14"/>
  <c r="AY10" i="14"/>
  <c r="AZ10" i="14"/>
  <c r="BA10" i="14"/>
  <c r="BB10" i="14"/>
  <c r="BC10" i="14"/>
  <c r="BD10" i="14"/>
  <c r="BE10" i="14"/>
  <c r="BF10" i="14"/>
  <c r="BG10" i="14"/>
  <c r="BH10" i="14"/>
  <c r="BI10" i="14"/>
  <c r="BJ10" i="14"/>
  <c r="BK10" i="14"/>
  <c r="BL10" i="14"/>
  <c r="BM10" i="14"/>
  <c r="BN10" i="14"/>
  <c r="BO10" i="14"/>
  <c r="BP10" i="14"/>
  <c r="BQ10" i="14"/>
  <c r="BR10" i="14"/>
  <c r="BS10" i="14"/>
  <c r="BT10" i="14"/>
  <c r="BU10" i="14"/>
  <c r="BV10" i="14"/>
  <c r="BW10" i="14"/>
  <c r="AD12" i="14"/>
  <c r="AE12" i="14"/>
  <c r="AF12" i="14"/>
  <c r="AG12" i="14"/>
  <c r="AH12" i="14"/>
  <c r="AI12" i="14"/>
  <c r="AJ12" i="14"/>
  <c r="AK12" i="14"/>
  <c r="AL12" i="14"/>
  <c r="AM12" i="14"/>
  <c r="AN12" i="14"/>
  <c r="AO12" i="14"/>
  <c r="AP12" i="14"/>
  <c r="AQ12" i="14"/>
  <c r="AR12" i="14"/>
  <c r="AS12" i="14"/>
  <c r="AT12" i="14"/>
  <c r="AU12" i="14"/>
  <c r="AV12" i="14"/>
  <c r="AW12" i="14"/>
  <c r="AX12" i="14"/>
  <c r="AY12" i="14"/>
  <c r="AZ12" i="14"/>
  <c r="BA12" i="14"/>
  <c r="BB12" i="14"/>
  <c r="BC12" i="14"/>
  <c r="BD12" i="14"/>
  <c r="BE12" i="14"/>
  <c r="BF12" i="14"/>
  <c r="BG12" i="14"/>
  <c r="BH12" i="14"/>
  <c r="BI12" i="14"/>
  <c r="BJ12" i="14"/>
  <c r="BK12" i="14"/>
  <c r="BL12" i="14"/>
  <c r="BM12" i="14"/>
  <c r="BN12" i="14"/>
  <c r="BO12" i="14"/>
  <c r="BP12" i="14"/>
  <c r="BQ12" i="14"/>
  <c r="BR12" i="14"/>
  <c r="BS12" i="14"/>
  <c r="BT12" i="14"/>
  <c r="BU12" i="14"/>
  <c r="BV12" i="14"/>
  <c r="BW12" i="14"/>
  <c r="AD13" i="14"/>
  <c r="AE13" i="14"/>
  <c r="AF13" i="14"/>
  <c r="AG13" i="14"/>
  <c r="AH13" i="14"/>
  <c r="AI13" i="14"/>
  <c r="AJ13" i="14"/>
  <c r="AK13" i="14"/>
  <c r="AL13" i="14"/>
  <c r="AM13" i="14"/>
  <c r="AN13" i="14"/>
  <c r="AO13" i="14"/>
  <c r="AP13" i="14"/>
  <c r="AQ13" i="14"/>
  <c r="AR13" i="14"/>
  <c r="AS13" i="14"/>
  <c r="AT13" i="14"/>
  <c r="AU13" i="14"/>
  <c r="AV13" i="14"/>
  <c r="AW13" i="14"/>
  <c r="AX13" i="14"/>
  <c r="AY13" i="14"/>
  <c r="AZ13" i="14"/>
  <c r="BA13" i="14"/>
  <c r="BB13" i="14"/>
  <c r="BC13" i="14"/>
  <c r="BD13" i="14"/>
  <c r="BE13" i="14"/>
  <c r="BF13" i="14"/>
  <c r="BG13" i="14"/>
  <c r="BH13" i="14"/>
  <c r="BI13" i="14"/>
  <c r="BJ13" i="14"/>
  <c r="BK13" i="14"/>
  <c r="BL13" i="14"/>
  <c r="BM13" i="14"/>
  <c r="BN13" i="14"/>
  <c r="BO13" i="14"/>
  <c r="BP13" i="14"/>
  <c r="BQ13" i="14"/>
  <c r="BR13" i="14"/>
  <c r="BS13" i="14"/>
  <c r="BT13" i="14"/>
  <c r="BU13" i="14"/>
  <c r="BV13" i="14"/>
  <c r="BW13" i="14"/>
  <c r="AD14" i="14"/>
  <c r="AE14" i="14"/>
  <c r="AF14" i="14"/>
  <c r="AG14" i="14"/>
  <c r="AH14" i="14"/>
  <c r="AI14" i="14"/>
  <c r="AJ14" i="14"/>
  <c r="AK14" i="14"/>
  <c r="AL14" i="14"/>
  <c r="AM14" i="14"/>
  <c r="AN14" i="14"/>
  <c r="AO14" i="14"/>
  <c r="AP14" i="14"/>
  <c r="AQ14" i="14"/>
  <c r="AR14" i="14"/>
  <c r="AS14" i="14"/>
  <c r="AT14" i="14"/>
  <c r="AU14" i="14"/>
  <c r="AV14" i="14"/>
  <c r="AW14" i="14"/>
  <c r="AX14" i="14"/>
  <c r="AY14" i="14"/>
  <c r="AZ14" i="14"/>
  <c r="BA14" i="14"/>
  <c r="BB14" i="14"/>
  <c r="BC14" i="14"/>
  <c r="BD14" i="14"/>
  <c r="BE14" i="14"/>
  <c r="BF14" i="14"/>
  <c r="BG14" i="14"/>
  <c r="BH14" i="14"/>
  <c r="BI14" i="14"/>
  <c r="BJ14" i="14"/>
  <c r="BK14" i="14"/>
  <c r="BL14" i="14"/>
  <c r="BM14" i="14"/>
  <c r="BN14" i="14"/>
  <c r="BO14" i="14"/>
  <c r="BP14" i="14"/>
  <c r="BQ14" i="14"/>
  <c r="BR14" i="14"/>
  <c r="BS14" i="14"/>
  <c r="BT14" i="14"/>
  <c r="BU14" i="14"/>
  <c r="BV14" i="14"/>
  <c r="BW14" i="14"/>
  <c r="G15" i="14"/>
  <c r="H15" i="14"/>
  <c r="I15" i="14"/>
  <c r="J15" i="14"/>
  <c r="K15" i="14"/>
  <c r="L15" i="14"/>
  <c r="M15" i="14"/>
  <c r="N15" i="14"/>
  <c r="O15" i="14"/>
  <c r="P15" i="14"/>
  <c r="Q15" i="14"/>
  <c r="R15" i="14"/>
  <c r="S15" i="14"/>
  <c r="T15" i="14"/>
  <c r="U15" i="14"/>
  <c r="V15" i="14"/>
  <c r="W15" i="14"/>
  <c r="X15" i="14"/>
  <c r="Y15" i="14"/>
  <c r="Z15" i="14"/>
  <c r="AA15" i="14"/>
  <c r="AB15" i="14"/>
  <c r="AC15" i="14"/>
  <c r="AD15" i="14"/>
  <c r="AE15" i="14"/>
  <c r="AF15" i="14"/>
  <c r="AG15" i="14"/>
  <c r="AH15" i="14"/>
  <c r="AI15" i="14"/>
  <c r="AJ15" i="14"/>
  <c r="AK15" i="14"/>
  <c r="AL15" i="14"/>
  <c r="AM15" i="14"/>
  <c r="AN15" i="14"/>
  <c r="AO15" i="14"/>
  <c r="AP15" i="14"/>
  <c r="AQ15" i="14"/>
  <c r="AR15" i="14"/>
  <c r="AS15" i="14"/>
  <c r="AT15" i="14"/>
  <c r="AU15" i="14"/>
  <c r="AV15" i="14"/>
  <c r="AW15" i="14"/>
  <c r="AX15" i="14"/>
  <c r="AY15" i="14"/>
  <c r="AZ15" i="14"/>
  <c r="BA15" i="14"/>
  <c r="BB15" i="14"/>
  <c r="BC15" i="14"/>
  <c r="BD15" i="14"/>
  <c r="BE15" i="14"/>
  <c r="BF15" i="14"/>
  <c r="BG15" i="14"/>
  <c r="BH15" i="14"/>
  <c r="BI15" i="14"/>
  <c r="BJ15" i="14"/>
  <c r="BK15" i="14"/>
  <c r="BL15" i="14"/>
  <c r="BM15" i="14"/>
  <c r="BN15" i="14"/>
  <c r="BO15" i="14"/>
  <c r="BP15" i="14"/>
  <c r="BQ15" i="14"/>
  <c r="BR15" i="14"/>
  <c r="BS15" i="14"/>
  <c r="BT15" i="14"/>
  <c r="BU15" i="14"/>
  <c r="BV15" i="14"/>
  <c r="BW15" i="14"/>
  <c r="AD16" i="14"/>
  <c r="AE16" i="14"/>
  <c r="AF16" i="14"/>
  <c r="AG16" i="14"/>
  <c r="AH16" i="14"/>
  <c r="AI16" i="14"/>
  <c r="AJ16" i="14"/>
  <c r="AK16" i="14"/>
  <c r="AL16" i="14"/>
  <c r="AM16" i="14"/>
  <c r="AN16" i="14"/>
  <c r="AO16" i="14"/>
  <c r="AP16" i="14"/>
  <c r="AQ16" i="14"/>
  <c r="AR16" i="14"/>
  <c r="AS16" i="14"/>
  <c r="AT16" i="14"/>
  <c r="AU16" i="14"/>
  <c r="AV16" i="14"/>
  <c r="AW16" i="14"/>
  <c r="AX16" i="14"/>
  <c r="AY16" i="14"/>
  <c r="AZ16" i="14"/>
  <c r="BA16" i="14"/>
  <c r="BB16" i="14"/>
  <c r="BC16" i="14"/>
  <c r="BD16" i="14"/>
  <c r="BE16" i="14"/>
  <c r="BF16" i="14"/>
  <c r="BG16" i="14"/>
  <c r="BH16" i="14"/>
  <c r="BI16" i="14"/>
  <c r="BJ16" i="14"/>
  <c r="BK16" i="14"/>
  <c r="BL16" i="14"/>
  <c r="BM16" i="14"/>
  <c r="BN16" i="14"/>
  <c r="BO16" i="14"/>
  <c r="BP16" i="14"/>
  <c r="BQ16" i="14"/>
  <c r="BR16" i="14"/>
  <c r="BS16" i="14"/>
  <c r="BT16" i="14"/>
  <c r="BU16" i="14"/>
  <c r="BV16" i="14"/>
  <c r="BW16" i="14"/>
  <c r="AD17" i="14"/>
  <c r="AE17" i="14"/>
  <c r="AF17" i="14"/>
  <c r="AG17" i="14"/>
  <c r="AH17" i="14"/>
  <c r="AI17" i="14"/>
  <c r="AJ17" i="14"/>
  <c r="AK17" i="14"/>
  <c r="AL17" i="14"/>
  <c r="AM17" i="14"/>
  <c r="AN17" i="14"/>
  <c r="AO17" i="14"/>
  <c r="AP17" i="14"/>
  <c r="AQ17" i="14"/>
  <c r="AR17" i="14"/>
  <c r="AS17" i="14"/>
  <c r="AT17" i="14"/>
  <c r="AU17" i="14"/>
  <c r="AV17" i="14"/>
  <c r="AW17" i="14"/>
  <c r="AX17" i="14"/>
  <c r="AY17" i="14"/>
  <c r="AZ17" i="14"/>
  <c r="BA17" i="14"/>
  <c r="BB17" i="14"/>
  <c r="BC17" i="14"/>
  <c r="BD17" i="14"/>
  <c r="BE17" i="14"/>
  <c r="BF17" i="14"/>
  <c r="BG17" i="14"/>
  <c r="BH17" i="14"/>
  <c r="BI17" i="14"/>
  <c r="BJ17" i="14"/>
  <c r="BK17" i="14"/>
  <c r="BL17" i="14"/>
  <c r="BM17" i="14"/>
  <c r="BN17" i="14"/>
  <c r="BO17" i="14"/>
  <c r="BP17" i="14"/>
  <c r="BQ17" i="14"/>
  <c r="BR17" i="14"/>
  <c r="BS17" i="14"/>
  <c r="BT17" i="14"/>
  <c r="BU17" i="14"/>
  <c r="BV17" i="14"/>
  <c r="BW17" i="14"/>
  <c r="AC18" i="14"/>
  <c r="AD18" i="14"/>
  <c r="AE18" i="14"/>
  <c r="AF18" i="14"/>
  <c r="AG18" i="14"/>
  <c r="AH18" i="14"/>
  <c r="AI18" i="14"/>
  <c r="AJ18" i="14"/>
  <c r="AK18" i="14"/>
  <c r="AL18" i="14"/>
  <c r="AM18" i="14"/>
  <c r="AN18" i="14"/>
  <c r="AO18" i="14"/>
  <c r="AP18" i="14"/>
  <c r="AQ18" i="14"/>
  <c r="AR18" i="14"/>
  <c r="AS18" i="14"/>
  <c r="AT18" i="14"/>
  <c r="AU18" i="14"/>
  <c r="AV18" i="14"/>
  <c r="AW18" i="14"/>
  <c r="AX18" i="14"/>
  <c r="AY18" i="14"/>
  <c r="AZ18" i="14"/>
  <c r="BA18" i="14"/>
  <c r="BB18" i="14"/>
  <c r="BC18" i="14"/>
  <c r="BD18" i="14"/>
  <c r="BE18" i="14"/>
  <c r="BF18" i="14"/>
  <c r="BG18" i="14"/>
  <c r="BH18" i="14"/>
  <c r="BI18" i="14"/>
  <c r="BJ18" i="14"/>
  <c r="BK18" i="14"/>
  <c r="BL18" i="14"/>
  <c r="BM18" i="14"/>
  <c r="BN18" i="14"/>
  <c r="BO18" i="14"/>
  <c r="BP18" i="14"/>
  <c r="BQ18" i="14"/>
  <c r="BR18" i="14"/>
  <c r="BS18" i="14"/>
  <c r="BT18" i="14"/>
  <c r="BU18" i="14"/>
  <c r="BV18" i="14"/>
  <c r="BW18" i="14"/>
  <c r="I19" i="14"/>
  <c r="J19" i="14"/>
  <c r="K19" i="14"/>
  <c r="L19" i="14"/>
  <c r="M19" i="14"/>
  <c r="N19" i="14"/>
  <c r="O19" i="14"/>
  <c r="P19" i="14"/>
  <c r="Q19" i="14"/>
  <c r="R19" i="14"/>
  <c r="S19" i="14"/>
  <c r="T19" i="14"/>
  <c r="U19" i="14"/>
  <c r="V19" i="14"/>
  <c r="W19" i="14"/>
  <c r="X19" i="14"/>
  <c r="Y19" i="14"/>
  <c r="Z19" i="14"/>
  <c r="AA19" i="14"/>
  <c r="AB19" i="14"/>
  <c r="AC19" i="14"/>
  <c r="AD19" i="14"/>
  <c r="AE19" i="14"/>
  <c r="AF19" i="14"/>
  <c r="AG19" i="14"/>
  <c r="AH19" i="14"/>
  <c r="AI19" i="14"/>
  <c r="AJ19" i="14"/>
  <c r="AK19" i="14"/>
  <c r="AL19" i="14"/>
  <c r="AM19" i="14"/>
  <c r="AN19" i="14"/>
  <c r="AO19" i="14"/>
  <c r="AP19" i="14"/>
  <c r="AQ19" i="14"/>
  <c r="AR19" i="14"/>
  <c r="AS19" i="14"/>
  <c r="AT19" i="14"/>
  <c r="AU19" i="14"/>
  <c r="AV19" i="14"/>
  <c r="AW19" i="14"/>
  <c r="AX19" i="14"/>
  <c r="AY19" i="14"/>
  <c r="AZ19" i="14"/>
  <c r="BA19" i="14"/>
  <c r="BB19" i="14"/>
  <c r="BC19" i="14"/>
  <c r="BD19" i="14"/>
  <c r="BE19" i="14"/>
  <c r="BF19" i="14"/>
  <c r="BG19" i="14"/>
  <c r="BH19" i="14"/>
  <c r="BI19" i="14"/>
  <c r="BJ19" i="14"/>
  <c r="BK19" i="14"/>
  <c r="BL19" i="14"/>
  <c r="BM19" i="14"/>
  <c r="BN19" i="14"/>
  <c r="BO19" i="14"/>
  <c r="BP19" i="14"/>
  <c r="BQ19" i="14"/>
  <c r="BR19" i="14"/>
  <c r="BS19" i="14"/>
  <c r="BT19" i="14"/>
  <c r="BU19" i="14"/>
  <c r="BV19" i="14"/>
  <c r="BW19" i="14"/>
  <c r="AB20" i="14"/>
  <c r="AC20" i="14"/>
  <c r="AD20" i="14"/>
  <c r="AE20" i="14"/>
  <c r="AF20" i="14"/>
  <c r="AG20" i="14"/>
  <c r="AH20" i="14"/>
  <c r="AI20" i="14"/>
  <c r="AJ20" i="14"/>
  <c r="AK20" i="14"/>
  <c r="AL20" i="14"/>
  <c r="AM20" i="14"/>
  <c r="AN20" i="14"/>
  <c r="AO20" i="14"/>
  <c r="AP20" i="14"/>
  <c r="AQ20" i="14"/>
  <c r="AR20" i="14"/>
  <c r="AS20" i="14"/>
  <c r="AT20" i="14"/>
  <c r="AU20" i="14"/>
  <c r="AV20" i="14"/>
  <c r="AW20" i="14"/>
  <c r="AX20" i="14"/>
  <c r="AY20" i="14"/>
  <c r="AZ20" i="14"/>
  <c r="BA20" i="14"/>
  <c r="BB20" i="14"/>
  <c r="BC20" i="14"/>
  <c r="BD20" i="14"/>
  <c r="BE20" i="14"/>
  <c r="BF20" i="14"/>
  <c r="BG20" i="14"/>
  <c r="BH20" i="14"/>
  <c r="BI20" i="14"/>
  <c r="BJ20" i="14"/>
  <c r="BK20" i="14"/>
  <c r="BL20" i="14"/>
  <c r="BM20" i="14"/>
  <c r="BN20" i="14"/>
  <c r="BO20" i="14"/>
  <c r="BP20" i="14"/>
  <c r="BQ20" i="14"/>
  <c r="BR20" i="14"/>
  <c r="BS20" i="14"/>
  <c r="BT20" i="14"/>
  <c r="BU20" i="14"/>
  <c r="BV20" i="14"/>
  <c r="BW20" i="14"/>
  <c r="G21" i="14"/>
  <c r="H21" i="14"/>
  <c r="I21" i="14"/>
  <c r="J21" i="14"/>
  <c r="K21" i="14"/>
  <c r="L21" i="14"/>
  <c r="M21" i="14"/>
  <c r="N21" i="14"/>
  <c r="O21" i="14"/>
  <c r="P21" i="14"/>
  <c r="Q21" i="14"/>
  <c r="R21" i="14"/>
  <c r="S21" i="14"/>
  <c r="T21" i="14"/>
  <c r="U21" i="14"/>
  <c r="V21" i="14"/>
  <c r="W21" i="14"/>
  <c r="X21" i="14"/>
  <c r="Y21" i="14"/>
  <c r="Z21" i="14"/>
  <c r="AD21" i="14"/>
  <c r="AE21" i="14"/>
  <c r="AF21" i="14"/>
  <c r="AG21" i="14"/>
  <c r="AH21" i="14"/>
  <c r="AI21" i="14"/>
  <c r="AJ21" i="14"/>
  <c r="AK21" i="14"/>
  <c r="AL21" i="14"/>
  <c r="AM21" i="14"/>
  <c r="AN21" i="14"/>
  <c r="AO21" i="14"/>
  <c r="AP21" i="14"/>
  <c r="AQ21" i="14"/>
  <c r="AR21" i="14"/>
  <c r="AS21" i="14"/>
  <c r="AT21" i="14"/>
  <c r="AU21" i="14"/>
  <c r="AV21" i="14"/>
  <c r="AW21" i="14"/>
  <c r="AX21" i="14"/>
  <c r="AY21" i="14"/>
  <c r="AZ21" i="14"/>
  <c r="BA21" i="14"/>
  <c r="BB21" i="14"/>
  <c r="BC21" i="14"/>
  <c r="BD21" i="14"/>
  <c r="BE21" i="14"/>
  <c r="BF21" i="14"/>
  <c r="BG21" i="14"/>
  <c r="BH21" i="14"/>
  <c r="BI21" i="14"/>
  <c r="BJ21" i="14"/>
  <c r="BK21" i="14"/>
  <c r="BL21" i="14"/>
  <c r="BM21" i="14"/>
  <c r="BN21" i="14"/>
  <c r="BO21" i="14"/>
  <c r="BP21" i="14"/>
  <c r="BQ21" i="14"/>
  <c r="BR21" i="14"/>
  <c r="BS21" i="14"/>
  <c r="BT21" i="14"/>
  <c r="BU21" i="14"/>
  <c r="BV21" i="14"/>
  <c r="BW21" i="14"/>
  <c r="AD22" i="14"/>
  <c r="AE22" i="14"/>
  <c r="AF22" i="14"/>
  <c r="AG22" i="14"/>
  <c r="AH22" i="14"/>
  <c r="AI22" i="14"/>
  <c r="AJ22" i="14"/>
  <c r="AK22" i="14"/>
  <c r="AL22" i="14"/>
  <c r="AM22" i="14"/>
  <c r="AN22" i="14"/>
  <c r="AO22" i="14"/>
  <c r="AP22" i="14"/>
  <c r="AQ22" i="14"/>
  <c r="AR22" i="14"/>
  <c r="AS22" i="14"/>
  <c r="AT22" i="14"/>
  <c r="AU22" i="14"/>
  <c r="AV22" i="14"/>
  <c r="AW22" i="14"/>
  <c r="AX22" i="14"/>
  <c r="AY22" i="14"/>
  <c r="AZ22" i="14"/>
  <c r="BA22" i="14"/>
  <c r="BB22" i="14"/>
  <c r="BC22" i="14"/>
  <c r="BD22" i="14"/>
  <c r="BE22" i="14"/>
  <c r="BF22" i="14"/>
  <c r="BG22" i="14"/>
  <c r="BH22" i="14"/>
  <c r="BI22" i="14"/>
  <c r="BJ22" i="14"/>
  <c r="BK22" i="14"/>
  <c r="BL22" i="14"/>
  <c r="BM22" i="14"/>
  <c r="BN22" i="14"/>
  <c r="BO22" i="14"/>
  <c r="BP22" i="14"/>
  <c r="BQ22" i="14"/>
  <c r="BR22" i="14"/>
  <c r="BS22" i="14"/>
  <c r="BT22" i="14"/>
  <c r="BU22" i="14"/>
  <c r="BV22" i="14"/>
  <c r="BW22" i="14"/>
  <c r="AD23" i="14"/>
  <c r="AE23" i="14"/>
  <c r="AF23" i="14"/>
  <c r="AG23" i="14"/>
  <c r="AH23" i="14"/>
  <c r="AI23" i="14"/>
  <c r="AJ23" i="14"/>
  <c r="AK23" i="14"/>
  <c r="AL23" i="14"/>
  <c r="AM23" i="14"/>
  <c r="AN23" i="14"/>
  <c r="AO23" i="14"/>
  <c r="AP23" i="14"/>
  <c r="AQ23" i="14"/>
  <c r="AR23" i="14"/>
  <c r="AS23" i="14"/>
  <c r="AT23" i="14"/>
  <c r="AU23" i="14"/>
  <c r="AV23" i="14"/>
  <c r="AW23" i="14"/>
  <c r="AX23" i="14"/>
  <c r="AY23" i="14"/>
  <c r="AZ23" i="14"/>
  <c r="BA23" i="14"/>
  <c r="BB23" i="14"/>
  <c r="BC23" i="14"/>
  <c r="BD23" i="14"/>
  <c r="BE23" i="14"/>
  <c r="BF23" i="14"/>
  <c r="BG23" i="14"/>
  <c r="BH23" i="14"/>
  <c r="BI23" i="14"/>
  <c r="BJ23" i="14"/>
  <c r="BK23" i="14"/>
  <c r="BL23" i="14"/>
  <c r="BM23" i="14"/>
  <c r="BN23" i="14"/>
  <c r="BO23" i="14"/>
  <c r="BP23" i="14"/>
  <c r="BQ23" i="14"/>
  <c r="BR23" i="14"/>
  <c r="BS23" i="14"/>
  <c r="BT23" i="14"/>
  <c r="BU23" i="14"/>
  <c r="BV23" i="14"/>
  <c r="BW23" i="14"/>
  <c r="F21" i="14"/>
  <c r="F20" i="14"/>
  <c r="F19" i="14"/>
  <c r="F15" i="14"/>
  <c r="F10" i="14"/>
  <c r="E10" i="14" s="1"/>
  <c r="C10" i="3" s="1"/>
  <c r="AG8" i="14"/>
  <c r="AH8" i="14"/>
  <c r="AI8" i="14"/>
  <c r="AJ8" i="14"/>
  <c r="AK8" i="14"/>
  <c r="AL8" i="14"/>
  <c r="AM8" i="14"/>
  <c r="AN8" i="14"/>
  <c r="AO8" i="14"/>
  <c r="AP8" i="14"/>
  <c r="AQ8" i="14"/>
  <c r="AR8" i="14"/>
  <c r="AS8" i="14"/>
  <c r="AT8" i="14"/>
  <c r="AU8" i="14"/>
  <c r="AV8" i="14"/>
  <c r="AW8" i="14"/>
  <c r="AX8" i="14"/>
  <c r="AY8" i="14"/>
  <c r="AZ8" i="14"/>
  <c r="BA8" i="14"/>
  <c r="BB8" i="14"/>
  <c r="BC8" i="14"/>
  <c r="BD8" i="14"/>
  <c r="BE8" i="14"/>
  <c r="BF8" i="14"/>
  <c r="BG8" i="14"/>
  <c r="BH8" i="14"/>
  <c r="BI8" i="14"/>
  <c r="BJ8" i="14"/>
  <c r="BK8" i="14"/>
  <c r="BL8" i="14"/>
  <c r="BM8" i="14"/>
  <c r="BN8" i="14"/>
  <c r="BO8" i="14"/>
  <c r="BP8" i="14"/>
  <c r="BQ8" i="14"/>
  <c r="BR8" i="14"/>
  <c r="BS8" i="14"/>
  <c r="BT8" i="14"/>
  <c r="BU8" i="14"/>
  <c r="BV8" i="14"/>
  <c r="BW8" i="14"/>
  <c r="AD8" i="14"/>
  <c r="AE8" i="14"/>
  <c r="AF8" i="14"/>
  <c r="E35" i="14"/>
  <c r="E15" i="14" l="1"/>
  <c r="C15" i="3" s="1"/>
  <c r="H35" i="14"/>
  <c r="J35" i="14"/>
  <c r="L35" i="14"/>
  <c r="N35" i="14"/>
  <c r="P35" i="14"/>
  <c r="R35" i="14"/>
  <c r="T35" i="14"/>
  <c r="V35" i="14"/>
  <c r="X35" i="14"/>
  <c r="Z35" i="14"/>
  <c r="AB35" i="14"/>
  <c r="AD35" i="14"/>
  <c r="AF35" i="14"/>
  <c r="AH35" i="14"/>
  <c r="AJ35" i="14"/>
  <c r="AL35" i="14"/>
  <c r="AN35" i="14"/>
  <c r="AP35" i="14"/>
  <c r="AR35" i="14"/>
  <c r="AT35" i="14"/>
  <c r="AV35" i="14"/>
  <c r="AX35" i="14"/>
  <c r="AZ35" i="14"/>
  <c r="BB35" i="14"/>
  <c r="BD35" i="14"/>
  <c r="BF35" i="14"/>
  <c r="BH35" i="14"/>
  <c r="BJ35" i="14"/>
  <c r="BL35" i="14"/>
  <c r="BN35" i="14"/>
  <c r="BP35" i="14"/>
  <c r="BR35" i="14"/>
  <c r="BT35" i="14"/>
  <c r="BV35" i="14"/>
  <c r="F35" i="14"/>
  <c r="G35" i="14"/>
  <c r="I35" i="14"/>
  <c r="K35" i="14"/>
  <c r="M35" i="14"/>
  <c r="O35" i="14"/>
  <c r="Q35" i="14"/>
  <c r="S35" i="14"/>
  <c r="U35" i="14"/>
  <c r="W35" i="14"/>
  <c r="Y35" i="14"/>
  <c r="AA35" i="14"/>
  <c r="AC35" i="14"/>
  <c r="AE35" i="14"/>
  <c r="AG35" i="14"/>
  <c r="AI35" i="14"/>
  <c r="AK35" i="14"/>
  <c r="AM35" i="14"/>
  <c r="AO35" i="14"/>
  <c r="AQ35" i="14"/>
  <c r="AS35" i="14"/>
  <c r="AU35" i="14"/>
  <c r="AW35" i="14"/>
  <c r="AY35" i="14"/>
  <c r="BA35" i="14"/>
  <c r="BC35" i="14"/>
  <c r="BE35" i="14"/>
  <c r="BG35" i="14"/>
  <c r="BI35" i="14"/>
  <c r="BK35" i="14"/>
  <c r="BM35" i="14"/>
  <c r="BO35" i="14"/>
  <c r="BQ35" i="14"/>
  <c r="BS35" i="14"/>
  <c r="BU35" i="14"/>
  <c r="BW35" i="14"/>
  <c r="A15" i="14"/>
  <c r="B15" i="14" s="1"/>
  <c r="BW11" i="14"/>
  <c r="BW9" i="14" s="1"/>
  <c r="BU11" i="14"/>
  <c r="BU9" i="14" s="1"/>
  <c r="BS11" i="14"/>
  <c r="BS9" i="14" s="1"/>
  <c r="BQ11" i="14"/>
  <c r="BQ9" i="14" s="1"/>
  <c r="BO11" i="14"/>
  <c r="BO9" i="14" s="1"/>
  <c r="BM11" i="14"/>
  <c r="BM9" i="14" s="1"/>
  <c r="BK11" i="14"/>
  <c r="BK9" i="14" s="1"/>
  <c r="BI11" i="14"/>
  <c r="BI9" i="14" s="1"/>
  <c r="BG11" i="14"/>
  <c r="BG9" i="14" s="1"/>
  <c r="BE11" i="14"/>
  <c r="BE9" i="14" s="1"/>
  <c r="BC11" i="14"/>
  <c r="BC9" i="14" s="1"/>
  <c r="BA11" i="14"/>
  <c r="BA9" i="14" s="1"/>
  <c r="AY11" i="14"/>
  <c r="AY9" i="14" s="1"/>
  <c r="AW11" i="14"/>
  <c r="AW9" i="14" s="1"/>
  <c r="AU11" i="14"/>
  <c r="AU9" i="14" s="1"/>
  <c r="AS11" i="14"/>
  <c r="AS9" i="14" s="1"/>
  <c r="AQ11" i="14"/>
  <c r="AQ9" i="14" s="1"/>
  <c r="AO11" i="14"/>
  <c r="AO9" i="14" s="1"/>
  <c r="AM11" i="14"/>
  <c r="AM9" i="14" s="1"/>
  <c r="AK11" i="14"/>
  <c r="AK9" i="14" s="1"/>
  <c r="AI11" i="14"/>
  <c r="AI9" i="14" s="1"/>
  <c r="AG11" i="14"/>
  <c r="AG9" i="14" s="1"/>
  <c r="AE11" i="14"/>
  <c r="AE9" i="14" s="1"/>
  <c r="BV11" i="14"/>
  <c r="BV9" i="14" s="1"/>
  <c r="BT11" i="14"/>
  <c r="BT9" i="14" s="1"/>
  <c r="BR11" i="14"/>
  <c r="BR9" i="14" s="1"/>
  <c r="BP11" i="14"/>
  <c r="BP9" i="14" s="1"/>
  <c r="BN11" i="14"/>
  <c r="BN9" i="14" s="1"/>
  <c r="BL11" i="14"/>
  <c r="BL9" i="14" s="1"/>
  <c r="BJ11" i="14"/>
  <c r="BJ9" i="14" s="1"/>
  <c r="BH11" i="14"/>
  <c r="BH9" i="14" s="1"/>
  <c r="BF11" i="14"/>
  <c r="BF9" i="14" s="1"/>
  <c r="BD11" i="14"/>
  <c r="BD9" i="14" s="1"/>
  <c r="BB11" i="14"/>
  <c r="BB9" i="14" s="1"/>
  <c r="AZ11" i="14"/>
  <c r="AZ9" i="14" s="1"/>
  <c r="AX11" i="14"/>
  <c r="AX9" i="14" s="1"/>
  <c r="AV11" i="14"/>
  <c r="AV9" i="14" s="1"/>
  <c r="AT11" i="14"/>
  <c r="AT9" i="14" s="1"/>
  <c r="AR11" i="14"/>
  <c r="AR9" i="14" s="1"/>
  <c r="AP11" i="14"/>
  <c r="AP9" i="14" s="1"/>
  <c r="AN11" i="14"/>
  <c r="AN9" i="14" s="1"/>
  <c r="AL11" i="14"/>
  <c r="AL9" i="14" s="1"/>
  <c r="AJ11" i="14"/>
  <c r="AJ9" i="14" s="1"/>
  <c r="AH11" i="14"/>
  <c r="AH9" i="14" s="1"/>
  <c r="AF11" i="14"/>
  <c r="AF9" i="14" s="1"/>
  <c r="AD11" i="14"/>
  <c r="AD9" i="14" s="1"/>
  <c r="A10" i="14"/>
  <c r="B10" i="14" s="1"/>
  <c r="BQ39" i="14"/>
  <c r="BO39" i="14"/>
  <c r="BM39" i="14"/>
  <c r="BK39" i="14"/>
  <c r="BI39" i="14"/>
  <c r="BG39" i="14"/>
  <c r="BE39" i="14"/>
  <c r="BC39" i="14"/>
  <c r="BA39" i="14"/>
  <c r="AY39" i="14"/>
  <c r="AW39" i="14"/>
  <c r="AU39" i="14"/>
  <c r="AS39" i="14"/>
  <c r="AQ39" i="14"/>
  <c r="AO39" i="14"/>
  <c r="AM39" i="14"/>
  <c r="AK39" i="14"/>
  <c r="AI39" i="14"/>
  <c r="AG39" i="14"/>
  <c r="AE39" i="14"/>
  <c r="AA39" i="14"/>
  <c r="Y39" i="14"/>
  <c r="W39" i="14"/>
  <c r="U39" i="14"/>
  <c r="S39" i="14"/>
  <c r="Q39" i="14"/>
  <c r="O39" i="14"/>
  <c r="M39" i="14"/>
  <c r="K39" i="14"/>
  <c r="L39" i="14"/>
  <c r="P39" i="14"/>
  <c r="T39" i="14"/>
  <c r="X39" i="14"/>
  <c r="AF39" i="14"/>
  <c r="AJ39" i="14"/>
  <c r="AN39" i="14"/>
  <c r="AR39" i="14"/>
  <c r="AV39" i="14"/>
  <c r="AZ39" i="14"/>
  <c r="BD39" i="14"/>
  <c r="BH39" i="14"/>
  <c r="BL39" i="14"/>
  <c r="BP39" i="14"/>
  <c r="N39" i="14"/>
  <c r="R39" i="14"/>
  <c r="V39" i="14"/>
  <c r="Z39" i="14"/>
  <c r="AD39" i="14"/>
  <c r="AH39" i="14"/>
  <c r="AL39" i="14"/>
  <c r="AP39" i="14"/>
  <c r="AT39" i="14"/>
  <c r="AX39" i="14"/>
  <c r="BB39" i="14"/>
  <c r="BF39" i="14"/>
  <c r="BJ39" i="14"/>
  <c r="BN39" i="14"/>
  <c r="BR39" i="14"/>
  <c r="BP90" i="14" l="1"/>
  <c r="BL90" i="14"/>
  <c r="BH90" i="14"/>
  <c r="BD90" i="14"/>
  <c r="AZ90" i="14"/>
  <c r="AV90" i="14"/>
  <c r="AR90" i="14"/>
  <c r="AN90" i="14"/>
  <c r="AJ90" i="14"/>
  <c r="AF90" i="14"/>
  <c r="BO90" i="14"/>
  <c r="BK90" i="14"/>
  <c r="BG90" i="14"/>
  <c r="BC90" i="14"/>
  <c r="AY90" i="14"/>
  <c r="AU90" i="14"/>
  <c r="AQ90" i="14"/>
  <c r="AM90" i="14"/>
  <c r="AI90" i="14"/>
  <c r="AE90" i="14"/>
  <c r="BR90" i="14"/>
  <c r="BR86" i="14"/>
  <c r="BN90" i="14"/>
  <c r="BJ90" i="14"/>
  <c r="BJ86" i="14"/>
  <c r="BF90" i="14"/>
  <c r="BB90" i="14"/>
  <c r="BB86" i="14"/>
  <c r="AX90" i="14"/>
  <c r="AT90" i="14"/>
  <c r="AT86" i="14"/>
  <c r="AP90" i="14"/>
  <c r="AL90" i="14"/>
  <c r="AL86" i="14"/>
  <c r="AH90" i="14"/>
  <c r="AD90" i="14"/>
  <c r="AD86" i="14"/>
  <c r="BQ90" i="14"/>
  <c r="BM90" i="14"/>
  <c r="BI90" i="14"/>
  <c r="BE90" i="14"/>
  <c r="BA90" i="14"/>
  <c r="AW90" i="14"/>
  <c r="AS90" i="14"/>
  <c r="AO90" i="14"/>
  <c r="AK90" i="14"/>
  <c r="AG90" i="14"/>
  <c r="BQ86" i="14"/>
  <c r="BI86" i="14"/>
  <c r="BA86" i="14"/>
  <c r="AS86" i="14"/>
  <c r="AK86" i="14"/>
  <c r="AF86" i="14"/>
  <c r="AJ86" i="14"/>
  <c r="AN86" i="14"/>
  <c r="AR86" i="14"/>
  <c r="AV86" i="14"/>
  <c r="AZ86" i="14"/>
  <c r="BD86" i="14"/>
  <c r="BH86" i="14"/>
  <c r="BL86" i="14"/>
  <c r="BP86" i="14"/>
  <c r="AE86" i="14"/>
  <c r="AI86" i="14"/>
  <c r="AM86" i="14"/>
  <c r="AQ86" i="14"/>
  <c r="AU86" i="14"/>
  <c r="AY86" i="14"/>
  <c r="BC86" i="14"/>
  <c r="BG86" i="14"/>
  <c r="BK86" i="14"/>
  <c r="BO86" i="14"/>
  <c r="BU24" i="14" l="1"/>
  <c r="BV28" i="14"/>
  <c r="BV24" i="14"/>
  <c r="BV31" i="14"/>
  <c r="BW24" i="14"/>
  <c r="BW31" i="14"/>
  <c r="BW28" i="14"/>
  <c r="BT28" i="14"/>
  <c r="BT24" i="14"/>
  <c r="BT31" i="14"/>
  <c r="BM86" i="14"/>
  <c r="BE86" i="14"/>
  <c r="AW86" i="14"/>
  <c r="AO86" i="14"/>
  <c r="AG86" i="14"/>
  <c r="BN86" i="14"/>
  <c r="BF86" i="14"/>
  <c r="AX86" i="14"/>
  <c r="AP86" i="14"/>
  <c r="AH86" i="14"/>
  <c r="BU28" i="14" l="1"/>
  <c r="BU31" i="14"/>
  <c r="BU39" i="14" s="1"/>
  <c r="BT39" i="14"/>
  <c r="BT36" i="14"/>
  <c r="BU36" i="14"/>
  <c r="BW36" i="14"/>
  <c r="BW39" i="14"/>
  <c r="BV39" i="14"/>
  <c r="BV36" i="14"/>
  <c r="AD28" i="14" l="1"/>
  <c r="AD24" i="14"/>
  <c r="AE24" i="14" l="1"/>
  <c r="AE28" i="14"/>
  <c r="AD36" i="14"/>
  <c r="AF28" i="14" l="1"/>
  <c r="AF24" i="14"/>
  <c r="AE36" i="14"/>
  <c r="AF36" i="14" l="1"/>
  <c r="AG28" i="14"/>
  <c r="AG24" i="14"/>
  <c r="AG36" i="14" l="1"/>
  <c r="AH28" i="14"/>
  <c r="AH24" i="14"/>
  <c r="AH36" i="14" l="1"/>
  <c r="AI24" i="14"/>
  <c r="AI28" i="14"/>
  <c r="AI36" i="14" l="1"/>
  <c r="AJ28" i="14"/>
  <c r="AJ24" i="14"/>
  <c r="AJ36" i="14" l="1"/>
  <c r="AK28" i="14"/>
  <c r="AK24" i="14"/>
  <c r="AK36" i="14" l="1"/>
  <c r="AL28" i="14"/>
  <c r="AL24" i="14"/>
  <c r="AM24" i="14" l="1"/>
  <c r="AM28" i="14"/>
  <c r="AL36" i="14"/>
  <c r="AN28" i="14" l="1"/>
  <c r="AN24" i="14"/>
  <c r="AM36" i="14"/>
  <c r="AO28" i="14" l="1"/>
  <c r="AO24" i="14"/>
  <c r="AN36" i="14"/>
  <c r="AP28" i="14" l="1"/>
  <c r="AP24" i="14"/>
  <c r="AO36" i="14"/>
  <c r="AP36" i="14" l="1"/>
  <c r="AQ24" i="14"/>
  <c r="AQ28" i="14"/>
  <c r="AQ36" i="14" l="1"/>
  <c r="AR28" i="14"/>
  <c r="AR24" i="14"/>
  <c r="AR36" i="14" l="1"/>
  <c r="AS28" i="14"/>
  <c r="AS24" i="14"/>
  <c r="AS36" i="14" l="1"/>
  <c r="AT28" i="14"/>
  <c r="AT24" i="14"/>
  <c r="AT36" i="14" l="1"/>
  <c r="AU24" i="14"/>
  <c r="AU28" i="14"/>
  <c r="AU36" i="14" l="1"/>
  <c r="AV28" i="14"/>
  <c r="AV24" i="14"/>
  <c r="AW28" i="14" l="1"/>
  <c r="AW24" i="14"/>
  <c r="AV36" i="14"/>
  <c r="AX28" i="14" l="1"/>
  <c r="AX24" i="14"/>
  <c r="AW36" i="14"/>
  <c r="AY24" i="14" l="1"/>
  <c r="AY28" i="14"/>
  <c r="AX36" i="14"/>
  <c r="AY36" i="14" l="1"/>
  <c r="AZ28" i="14"/>
  <c r="AZ24" i="14"/>
  <c r="AZ36" i="14" l="1"/>
  <c r="BA28" i="14"/>
  <c r="BA24" i="14"/>
  <c r="BB28" i="14" l="1"/>
  <c r="BB24" i="14"/>
  <c r="BA36" i="14"/>
  <c r="BC24" i="14" l="1"/>
  <c r="BC28" i="14"/>
  <c r="BB36" i="14"/>
  <c r="BD28" i="14" l="1"/>
  <c r="BD24" i="14"/>
  <c r="BC36" i="14"/>
  <c r="BD36" i="14" l="1"/>
  <c r="BE28" i="14"/>
  <c r="BE24" i="14"/>
  <c r="BE36" i="14" l="1"/>
  <c r="BF28" i="14"/>
  <c r="BF24" i="14"/>
  <c r="BF36" i="14" l="1"/>
  <c r="BG24" i="14"/>
  <c r="BG28" i="14"/>
  <c r="BH28" i="14" l="1"/>
  <c r="BH24" i="14"/>
  <c r="BG36" i="14"/>
  <c r="D9" i="13"/>
  <c r="E9" i="13"/>
  <c r="D10" i="13"/>
  <c r="E10" i="13"/>
  <c r="D11" i="13"/>
  <c r="E11" i="13"/>
  <c r="D12" i="13"/>
  <c r="E12" i="13"/>
  <c r="D13" i="13"/>
  <c r="E13" i="13"/>
  <c r="D14" i="13"/>
  <c r="E14" i="13"/>
  <c r="B15" i="13"/>
  <c r="D15" i="13"/>
  <c r="E15" i="13" s="1"/>
  <c r="B16" i="13"/>
  <c r="D16" i="13" s="1"/>
  <c r="E16" i="13" s="1"/>
  <c r="D17" i="13"/>
  <c r="E17" i="13"/>
  <c r="B18" i="13"/>
  <c r="D18" i="13"/>
  <c r="E18" i="13" s="1"/>
  <c r="B19" i="13"/>
  <c r="D19" i="13" s="1"/>
  <c r="E19" i="13" s="1"/>
  <c r="BI28" i="14" l="1"/>
  <c r="BI24" i="14"/>
  <c r="BH36" i="14"/>
  <c r="B20" i="13"/>
  <c r="BJ28" i="14" l="1"/>
  <c r="BJ24" i="14"/>
  <c r="BI36" i="14"/>
  <c r="D20" i="13"/>
  <c r="E20" i="13" s="1"/>
  <c r="B21" i="13"/>
  <c r="BK24" i="14" l="1"/>
  <c r="BK28" i="14"/>
  <c r="BJ36" i="14"/>
  <c r="D21" i="13"/>
  <c r="E21" i="13" s="1"/>
  <c r="B22" i="13"/>
  <c r="BK36" i="14" l="1"/>
  <c r="BL28" i="14"/>
  <c r="BL24" i="14"/>
  <c r="D22" i="13"/>
  <c r="E22" i="13" s="1"/>
  <c r="B23" i="13"/>
  <c r="BL36" i="14" l="1"/>
  <c r="BM28" i="14"/>
  <c r="BM24" i="14"/>
  <c r="D23" i="13"/>
  <c r="E23" i="13" s="1"/>
  <c r="B24" i="13"/>
  <c r="BM36" i="14" l="1"/>
  <c r="BN28" i="14"/>
  <c r="BN24" i="14"/>
  <c r="D24" i="13"/>
  <c r="E24" i="13" s="1"/>
  <c r="B25" i="13"/>
  <c r="BO24" i="14" l="1"/>
  <c r="BO28" i="14"/>
  <c r="BN36" i="14"/>
  <c r="D25" i="13"/>
  <c r="E25" i="13" s="1"/>
  <c r="B26" i="13"/>
  <c r="BP28" i="14" l="1"/>
  <c r="BP24" i="14"/>
  <c r="BO36" i="14"/>
  <c r="D26" i="13"/>
  <c r="E26" i="13" s="1"/>
  <c r="B27" i="13"/>
  <c r="A10" i="11"/>
  <c r="B10" i="11" s="1"/>
  <c r="C9" i="10"/>
  <c r="C10" i="10"/>
  <c r="D10" i="10" s="1"/>
  <c r="C11" i="10"/>
  <c r="C12" i="10"/>
  <c r="C14" i="10"/>
  <c r="C15" i="10"/>
  <c r="C16" i="10"/>
  <c r="D16" i="10" s="1"/>
  <c r="C17" i="10"/>
  <c r="C18" i="10"/>
  <c r="C19" i="10"/>
  <c r="C20" i="10"/>
  <c r="C21" i="10"/>
  <c r="C8" i="10"/>
  <c r="D15" i="10"/>
  <c r="D9" i="6"/>
  <c r="D20" i="10" l="1"/>
  <c r="D14" i="10"/>
  <c r="BQ28" i="14"/>
  <c r="BQ24" i="14"/>
  <c r="BP36" i="14"/>
  <c r="D27" i="13"/>
  <c r="E27" i="13" s="1"/>
  <c r="B28" i="13"/>
  <c r="A17" i="10"/>
  <c r="A13" i="10"/>
  <c r="A14" i="10"/>
  <c r="A16" i="10"/>
  <c r="A20" i="10"/>
  <c r="A8" i="10"/>
  <c r="D8" i="10"/>
  <c r="A10" i="10"/>
  <c r="A15" i="10"/>
  <c r="BQ36" i="14" l="1"/>
  <c r="BR28" i="14"/>
  <c r="BR24" i="14"/>
  <c r="D28" i="13"/>
  <c r="E28" i="13" s="1"/>
  <c r="B29" i="13"/>
  <c r="D21" i="10"/>
  <c r="A21" i="10"/>
  <c r="D18" i="10"/>
  <c r="A18" i="10"/>
  <c r="D19" i="10"/>
  <c r="A19" i="10"/>
  <c r="D12" i="10"/>
  <c r="A12" i="10"/>
  <c r="BR36" i="14" l="1"/>
  <c r="BS24" i="14"/>
  <c r="BS28" i="14"/>
  <c r="D29" i="13"/>
  <c r="E29" i="13" s="1"/>
  <c r="B30" i="13"/>
  <c r="D30" i="13" s="1"/>
  <c r="E30" i="13" s="1"/>
  <c r="A11" i="10"/>
  <c r="BS36" i="14" l="1"/>
  <c r="A9" i="10"/>
  <c r="D8" i="7"/>
  <c r="D10" i="6"/>
  <c r="E8" i="14" l="1"/>
  <c r="E8" i="11"/>
  <c r="E15" i="10"/>
  <c r="E14" i="10"/>
  <c r="E20" i="10"/>
  <c r="E8" i="10"/>
  <c r="E10" i="10"/>
  <c r="E16" i="10"/>
  <c r="E18" i="10"/>
  <c r="E12" i="10"/>
  <c r="E21" i="10"/>
  <c r="E19" i="10"/>
  <c r="E11" i="10"/>
  <c r="E22" i="11"/>
  <c r="D12" i="6"/>
  <c r="D4" i="6"/>
  <c r="K8" i="11" l="1"/>
  <c r="K12" i="11" s="1"/>
  <c r="M8" i="11"/>
  <c r="M12" i="11" s="1"/>
  <c r="BU8" i="11"/>
  <c r="BU12" i="11" s="1"/>
  <c r="BE8" i="11"/>
  <c r="AO8" i="11"/>
  <c r="AO12" i="11" s="1"/>
  <c r="Y8" i="11"/>
  <c r="Y12" i="11" s="1"/>
  <c r="H8" i="11"/>
  <c r="H12" i="11" s="1"/>
  <c r="F8" i="11"/>
  <c r="BI8" i="11"/>
  <c r="BI12" i="11" s="1"/>
  <c r="AS8" i="11"/>
  <c r="AC8" i="11"/>
  <c r="AC12" i="11" s="1"/>
  <c r="E12" i="11"/>
  <c r="I8" i="11"/>
  <c r="N8" i="11"/>
  <c r="N12" i="11" s="1"/>
  <c r="R8" i="11"/>
  <c r="V8" i="11"/>
  <c r="V12" i="11" s="1"/>
  <c r="Z8" i="11"/>
  <c r="Z12" i="11" s="1"/>
  <c r="AD8" i="11"/>
  <c r="AH8" i="11"/>
  <c r="AH12" i="11" s="1"/>
  <c r="AL8" i="11"/>
  <c r="AL12" i="11" s="1"/>
  <c r="AP8" i="11"/>
  <c r="AT8" i="11"/>
  <c r="AT12" i="11" s="1"/>
  <c r="AX8" i="11"/>
  <c r="AX12" i="11" s="1"/>
  <c r="BB8" i="11"/>
  <c r="BF8" i="11"/>
  <c r="BF12" i="11" s="1"/>
  <c r="BJ8" i="11"/>
  <c r="BJ12" i="11" s="1"/>
  <c r="BN8" i="11"/>
  <c r="BR8" i="11"/>
  <c r="BR12" i="11" s="1"/>
  <c r="BV8" i="11"/>
  <c r="BV12" i="11" s="1"/>
  <c r="BM8" i="11"/>
  <c r="BM12" i="11" s="1"/>
  <c r="AW8" i="11"/>
  <c r="AW12" i="11" s="1"/>
  <c r="AG8" i="11"/>
  <c r="Q8" i="11"/>
  <c r="Q12" i="11" s="1"/>
  <c r="BQ8" i="11"/>
  <c r="BA8" i="11"/>
  <c r="BA12" i="11" s="1"/>
  <c r="AK8" i="11"/>
  <c r="AK12" i="11" s="1"/>
  <c r="U8" i="11"/>
  <c r="G8" i="11"/>
  <c r="G12" i="11" s="1"/>
  <c r="L8" i="11"/>
  <c r="T8" i="11"/>
  <c r="T12" i="11" s="1"/>
  <c r="AB8" i="11"/>
  <c r="AB12" i="11" s="1"/>
  <c r="AJ8" i="11"/>
  <c r="AR8" i="11"/>
  <c r="AR12" i="11" s="1"/>
  <c r="AZ8" i="11"/>
  <c r="AZ12" i="11" s="1"/>
  <c r="BH8" i="11"/>
  <c r="BP8" i="11"/>
  <c r="BP12" i="11" s="1"/>
  <c r="BX8" i="11"/>
  <c r="BX12" i="11" s="1"/>
  <c r="BS8" i="11"/>
  <c r="BS12" i="11" s="1"/>
  <c r="BK8" i="11"/>
  <c r="BC8" i="11"/>
  <c r="BC12" i="11" s="1"/>
  <c r="AU8" i="11"/>
  <c r="AU12" i="11" s="1"/>
  <c r="AM8" i="11"/>
  <c r="AE8" i="11"/>
  <c r="AE12" i="11" s="1"/>
  <c r="W8" i="11"/>
  <c r="W12" i="11" s="1"/>
  <c r="O8" i="11"/>
  <c r="E23" i="11"/>
  <c r="P8" i="11"/>
  <c r="P12" i="11" s="1"/>
  <c r="X8" i="11"/>
  <c r="AF8" i="11"/>
  <c r="AF12" i="11" s="1"/>
  <c r="AN8" i="11"/>
  <c r="AN12" i="11" s="1"/>
  <c r="AV8" i="11"/>
  <c r="BD8" i="11"/>
  <c r="BD12" i="11" s="1"/>
  <c r="BL8" i="11"/>
  <c r="BL12" i="11" s="1"/>
  <c r="BT8" i="11"/>
  <c r="BW8" i="11"/>
  <c r="BO8" i="11"/>
  <c r="BO12" i="11" s="1"/>
  <c r="BG8" i="11"/>
  <c r="BG12" i="11" s="1"/>
  <c r="AY8" i="11"/>
  <c r="AQ8" i="11"/>
  <c r="AQ12" i="11" s="1"/>
  <c r="AI8" i="11"/>
  <c r="AI12" i="11" s="1"/>
  <c r="AA8" i="11"/>
  <c r="S8" i="11"/>
  <c r="S12" i="11" s="1"/>
  <c r="J8" i="11"/>
  <c r="J12" i="11" s="1"/>
  <c r="E13" i="11"/>
  <c r="E16" i="11"/>
  <c r="E14" i="11"/>
  <c r="E9" i="10"/>
  <c r="D4" i="7"/>
  <c r="C8" i="3"/>
  <c r="BT22" i="11"/>
  <c r="K22" i="11"/>
  <c r="H22" i="11"/>
  <c r="J22" i="11"/>
  <c r="M22" i="11"/>
  <c r="O22" i="11"/>
  <c r="Q22" i="11"/>
  <c r="S22" i="11"/>
  <c r="U22" i="11"/>
  <c r="W22" i="11"/>
  <c r="Y22" i="11"/>
  <c r="AA22" i="11"/>
  <c r="AC22" i="11"/>
  <c r="AE22" i="11"/>
  <c r="AG22" i="11"/>
  <c r="AI22" i="11"/>
  <c r="AK22" i="11"/>
  <c r="G22" i="11"/>
  <c r="L22" i="11"/>
  <c r="P22" i="11"/>
  <c r="T22" i="11"/>
  <c r="X22" i="11"/>
  <c r="AB22" i="11"/>
  <c r="AF22" i="11"/>
  <c r="AJ22" i="11"/>
  <c r="AM22" i="11"/>
  <c r="AO22" i="11"/>
  <c r="AQ22" i="11"/>
  <c r="AS22" i="11"/>
  <c r="AU22" i="11"/>
  <c r="AW22" i="11"/>
  <c r="AY22" i="11"/>
  <c r="BA22" i="11"/>
  <c r="BC22" i="11"/>
  <c r="BE22" i="11"/>
  <c r="BG22" i="11"/>
  <c r="BI22" i="11"/>
  <c r="BK22" i="11"/>
  <c r="BM22" i="11"/>
  <c r="BO22" i="11"/>
  <c r="BQ22" i="11"/>
  <c r="BS22" i="11"/>
  <c r="BU22" i="11"/>
  <c r="BW22" i="11"/>
  <c r="F22" i="11"/>
  <c r="I22" i="11"/>
  <c r="N22" i="11"/>
  <c r="R22" i="11"/>
  <c r="V22" i="11"/>
  <c r="Z22" i="11"/>
  <c r="AD22" i="11"/>
  <c r="AH22" i="11"/>
  <c r="AL22" i="11"/>
  <c r="AN22" i="11"/>
  <c r="AP22" i="11"/>
  <c r="AR22" i="11"/>
  <c r="AT22" i="11"/>
  <c r="AV22" i="11"/>
  <c r="AX22" i="11"/>
  <c r="AZ22" i="11"/>
  <c r="BB22" i="11"/>
  <c r="BD22" i="11"/>
  <c r="BF22" i="11"/>
  <c r="BH22" i="11"/>
  <c r="BJ22" i="11"/>
  <c r="BL22" i="11"/>
  <c r="BN22" i="11"/>
  <c r="BP22" i="11"/>
  <c r="BR22" i="11"/>
  <c r="BV22" i="11"/>
  <c r="BX22" i="11"/>
  <c r="D10" i="3"/>
  <c r="D15" i="3"/>
  <c r="E10" i="3"/>
  <c r="K16" i="11" l="1"/>
  <c r="AH16" i="11"/>
  <c r="R16" i="11"/>
  <c r="BF16" i="11"/>
  <c r="Z16" i="11"/>
  <c r="BR16" i="11"/>
  <c r="BB16" i="11"/>
  <c r="AL16" i="11"/>
  <c r="V16" i="11"/>
  <c r="N16" i="11"/>
  <c r="BN16" i="11"/>
  <c r="AX16" i="11"/>
  <c r="BV16" i="11"/>
  <c r="AP16" i="11"/>
  <c r="I16" i="11"/>
  <c r="BJ16" i="11"/>
  <c r="AT16" i="11"/>
  <c r="AD16" i="11"/>
  <c r="H16" i="11"/>
  <c r="M16" i="11"/>
  <c r="Q16" i="11"/>
  <c r="U16" i="11"/>
  <c r="Y16" i="11"/>
  <c r="AC16" i="11"/>
  <c r="AG16" i="11"/>
  <c r="AK16" i="11"/>
  <c r="AO16" i="11"/>
  <c r="AS16" i="11"/>
  <c r="AW16" i="11"/>
  <c r="BA16" i="11"/>
  <c r="BE16" i="11"/>
  <c r="BI16" i="11"/>
  <c r="BM16" i="11"/>
  <c r="BQ16" i="11"/>
  <c r="BU16" i="11"/>
  <c r="F16" i="11"/>
  <c r="BT16" i="11"/>
  <c r="AB16" i="14" s="1"/>
  <c r="BL16" i="11"/>
  <c r="BD16" i="11"/>
  <c r="AV16" i="11"/>
  <c r="T16" i="14" s="1"/>
  <c r="AN16" i="11"/>
  <c r="AF16" i="11"/>
  <c r="X16" i="11"/>
  <c r="L16" i="14" s="1"/>
  <c r="P16" i="11"/>
  <c r="G16" i="11"/>
  <c r="AY16" i="11"/>
  <c r="BO16" i="11"/>
  <c r="BX16" i="11"/>
  <c r="BP16" i="11"/>
  <c r="AZ16" i="11"/>
  <c r="AR16" i="11"/>
  <c r="AB16" i="11"/>
  <c r="T16" i="11"/>
  <c r="E17" i="11"/>
  <c r="J16" i="11"/>
  <c r="O16" i="11"/>
  <c r="I16" i="14" s="1"/>
  <c r="S16" i="11"/>
  <c r="W16" i="11"/>
  <c r="AA16" i="11"/>
  <c r="M16" i="14" s="1"/>
  <c r="AE16" i="11"/>
  <c r="AI16" i="11"/>
  <c r="AM16" i="11"/>
  <c r="Q16" i="14" s="1"/>
  <c r="AQ16" i="11"/>
  <c r="AU16" i="11"/>
  <c r="BC16" i="11"/>
  <c r="BG16" i="11"/>
  <c r="BK16" i="11"/>
  <c r="Y16" i="14" s="1"/>
  <c r="BS16" i="11"/>
  <c r="BW16" i="11"/>
  <c r="BH16" i="11"/>
  <c r="X16" i="14" s="1"/>
  <c r="AJ16" i="11"/>
  <c r="P16" i="14" s="1"/>
  <c r="L16" i="11"/>
  <c r="H16" i="14" s="1"/>
  <c r="U8" i="14"/>
  <c r="U90" i="14" s="1"/>
  <c r="AY12" i="11"/>
  <c r="AB8" i="14"/>
  <c r="AB90" i="14" s="1"/>
  <c r="BT12" i="11"/>
  <c r="L8" i="14"/>
  <c r="L90" i="14" s="1"/>
  <c r="X12" i="11"/>
  <c r="K23" i="11"/>
  <c r="G23" i="11"/>
  <c r="L23" i="11"/>
  <c r="P23" i="11"/>
  <c r="T23" i="11"/>
  <c r="X23" i="11"/>
  <c r="AB23" i="11"/>
  <c r="AF23" i="11"/>
  <c r="AJ23" i="11"/>
  <c r="AN23" i="11"/>
  <c r="AR23" i="11"/>
  <c r="AV23" i="11"/>
  <c r="AZ23" i="11"/>
  <c r="BD23" i="11"/>
  <c r="BH23" i="11"/>
  <c r="BL23" i="11"/>
  <c r="BP23" i="11"/>
  <c r="BT23" i="11"/>
  <c r="BX23" i="11"/>
  <c r="BC23" i="11"/>
  <c r="BI23" i="11"/>
  <c r="BM23" i="11"/>
  <c r="BS23" i="11"/>
  <c r="BW23" i="11"/>
  <c r="J23" i="11"/>
  <c r="O23" i="11"/>
  <c r="S23" i="11"/>
  <c r="W23" i="11"/>
  <c r="AA23" i="11"/>
  <c r="AE23" i="11"/>
  <c r="AI23" i="11"/>
  <c r="I23" i="11"/>
  <c r="G23" i="14" s="1"/>
  <c r="R23" i="11"/>
  <c r="J23" i="14" s="1"/>
  <c r="Z23" i="11"/>
  <c r="AH23" i="11"/>
  <c r="AP23" i="11"/>
  <c r="AX23" i="11"/>
  <c r="BF23" i="11"/>
  <c r="BN23" i="11"/>
  <c r="BV23" i="11"/>
  <c r="BE23" i="11"/>
  <c r="BQ23" i="11"/>
  <c r="H23" i="11"/>
  <c r="Q23" i="11"/>
  <c r="Y23" i="11"/>
  <c r="AG23" i="11"/>
  <c r="O23" i="14" s="1"/>
  <c r="AM23" i="11"/>
  <c r="AQ23" i="11"/>
  <c r="AU23" i="11"/>
  <c r="BA23" i="11"/>
  <c r="BO23" i="11"/>
  <c r="N23" i="11"/>
  <c r="V23" i="11"/>
  <c r="AD23" i="11"/>
  <c r="N23" i="14" s="1"/>
  <c r="AL23" i="11"/>
  <c r="AT23" i="11"/>
  <c r="BB23" i="11"/>
  <c r="V23" i="14" s="1"/>
  <c r="BJ23" i="11"/>
  <c r="BR23" i="11"/>
  <c r="AY23" i="11"/>
  <c r="U23" i="14" s="1"/>
  <c r="BK23" i="11"/>
  <c r="Y23" i="14" s="1"/>
  <c r="BU23" i="11"/>
  <c r="M23" i="11"/>
  <c r="U23" i="11"/>
  <c r="K23" i="14" s="1"/>
  <c r="AC23" i="11"/>
  <c r="AK23" i="11"/>
  <c r="AO23" i="11"/>
  <c r="AS23" i="11"/>
  <c r="S23" i="14" s="1"/>
  <c r="AW23" i="11"/>
  <c r="BG23" i="11"/>
  <c r="F23" i="11"/>
  <c r="F23" i="14" s="1"/>
  <c r="Q8" i="14"/>
  <c r="Q90" i="14" s="1"/>
  <c r="AM12" i="11"/>
  <c r="P8" i="14"/>
  <c r="P90" i="14" s="1"/>
  <c r="AJ12" i="11"/>
  <c r="AA8" i="14"/>
  <c r="AA90" i="14" s="1"/>
  <c r="BQ12" i="11"/>
  <c r="AG12" i="11"/>
  <c r="O8" i="14"/>
  <c r="O90" i="14" s="1"/>
  <c r="V8" i="14"/>
  <c r="V90" i="14" s="1"/>
  <c r="BB12" i="11"/>
  <c r="N8" i="14"/>
  <c r="N90" i="14" s="1"/>
  <c r="AD12" i="11"/>
  <c r="E11" i="11"/>
  <c r="S8" i="14"/>
  <c r="S90" i="14" s="1"/>
  <c r="AS12" i="11"/>
  <c r="F8" i="14"/>
  <c r="F12" i="11"/>
  <c r="A8" i="11"/>
  <c r="B8" i="11" s="1"/>
  <c r="W8" i="14"/>
  <c r="W90" i="14" s="1"/>
  <c r="BE12" i="11"/>
  <c r="L14" i="11"/>
  <c r="BO14" i="11"/>
  <c r="AY14" i="11"/>
  <c r="AI14" i="11"/>
  <c r="BS14" i="11"/>
  <c r="BC14" i="11"/>
  <c r="AM14" i="11"/>
  <c r="H14" i="11"/>
  <c r="M14" i="11"/>
  <c r="Q14" i="11"/>
  <c r="U14" i="11"/>
  <c r="Y14" i="11"/>
  <c r="K14" i="11"/>
  <c r="BW14" i="11"/>
  <c r="BG14" i="11"/>
  <c r="AQ14" i="11"/>
  <c r="T14" i="11"/>
  <c r="BK14" i="11"/>
  <c r="AU14" i="11"/>
  <c r="AB14" i="11"/>
  <c r="O14" i="11"/>
  <c r="W14" i="11"/>
  <c r="AC14" i="11"/>
  <c r="AG14" i="11"/>
  <c r="N14" i="11"/>
  <c r="V14" i="11"/>
  <c r="AD14" i="11"/>
  <c r="AJ14" i="11"/>
  <c r="AN14" i="11"/>
  <c r="AR14" i="11"/>
  <c r="AV14" i="11"/>
  <c r="AZ14" i="11"/>
  <c r="BD14" i="11"/>
  <c r="BH14" i="11"/>
  <c r="BL14" i="11"/>
  <c r="BP14" i="11"/>
  <c r="BT14" i="11"/>
  <c r="BX14" i="11"/>
  <c r="F14" i="11"/>
  <c r="BQ14" i="11"/>
  <c r="BI14" i="11"/>
  <c r="BA14" i="11"/>
  <c r="AS14" i="11"/>
  <c r="AK14" i="11"/>
  <c r="X14" i="11"/>
  <c r="G14" i="11"/>
  <c r="J14" i="11"/>
  <c r="S14" i="11"/>
  <c r="AA14" i="11"/>
  <c r="M14" i="14" s="1"/>
  <c r="AE14" i="11"/>
  <c r="I14" i="11"/>
  <c r="G14" i="14" s="1"/>
  <c r="R14" i="11"/>
  <c r="J14" i="14" s="1"/>
  <c r="Z14" i="11"/>
  <c r="AH14" i="11"/>
  <c r="AL14" i="11"/>
  <c r="AP14" i="11"/>
  <c r="R14" i="14" s="1"/>
  <c r="AT14" i="11"/>
  <c r="AX14" i="11"/>
  <c r="BB14" i="11"/>
  <c r="V14" i="14" s="1"/>
  <c r="BF14" i="11"/>
  <c r="BJ14" i="11"/>
  <c r="BN14" i="11"/>
  <c r="Z14" i="14" s="1"/>
  <c r="BR14" i="11"/>
  <c r="BV14" i="11"/>
  <c r="BU14" i="11"/>
  <c r="BM14" i="11"/>
  <c r="BE14" i="11"/>
  <c r="W14" i="14" s="1"/>
  <c r="AW14" i="11"/>
  <c r="AO14" i="11"/>
  <c r="AF14" i="11"/>
  <c r="P14" i="11"/>
  <c r="K13" i="11"/>
  <c r="AC13" i="11"/>
  <c r="AG13" i="11"/>
  <c r="AK13" i="11"/>
  <c r="AK11" i="11" s="1"/>
  <c r="AO13" i="11"/>
  <c r="AS13" i="11"/>
  <c r="AW13" i="11"/>
  <c r="BA13" i="11"/>
  <c r="BE13" i="11"/>
  <c r="BI13" i="11"/>
  <c r="BM13" i="11"/>
  <c r="BM11" i="11" s="1"/>
  <c r="BQ13" i="11"/>
  <c r="BU13" i="11"/>
  <c r="Y13" i="11"/>
  <c r="Y11" i="11" s="1"/>
  <c r="V13" i="11"/>
  <c r="V11" i="11" s="1"/>
  <c r="R13" i="11"/>
  <c r="J13" i="11"/>
  <c r="O13" i="11"/>
  <c r="Z13" i="11"/>
  <c r="AD13" i="11"/>
  <c r="AH13" i="11"/>
  <c r="AL13" i="11"/>
  <c r="AL11" i="11" s="1"/>
  <c r="AP13" i="11"/>
  <c r="AT13" i="11"/>
  <c r="AT11" i="11" s="1"/>
  <c r="AX13" i="11"/>
  <c r="BB13" i="11"/>
  <c r="BF13" i="11"/>
  <c r="BJ13" i="11"/>
  <c r="BJ11" i="11" s="1"/>
  <c r="BN13" i="11"/>
  <c r="BR13" i="11"/>
  <c r="BR11" i="11" s="1"/>
  <c r="BV13" i="11"/>
  <c r="S13" i="11"/>
  <c r="S11" i="11" s="1"/>
  <c r="W13" i="11"/>
  <c r="W11" i="11" s="1"/>
  <c r="G13" i="11"/>
  <c r="G11" i="11" s="1"/>
  <c r="L13" i="11"/>
  <c r="P13" i="11"/>
  <c r="AA13" i="11"/>
  <c r="AE13" i="11"/>
  <c r="AI13" i="11"/>
  <c r="AI11" i="11" s="1"/>
  <c r="AM13" i="11"/>
  <c r="AQ13" i="11"/>
  <c r="AU13" i="11"/>
  <c r="AY13" i="11"/>
  <c r="BC13" i="11"/>
  <c r="BC11" i="11" s="1"/>
  <c r="BG13" i="11"/>
  <c r="BK13" i="11"/>
  <c r="BO13" i="11"/>
  <c r="BO11" i="11" s="1"/>
  <c r="BS13" i="11"/>
  <c r="BS11" i="11" s="1"/>
  <c r="BW13" i="11"/>
  <c r="T13" i="11"/>
  <c r="T11" i="11" s="1"/>
  <c r="X13" i="11"/>
  <c r="L13" i="14" s="1"/>
  <c r="H13" i="11"/>
  <c r="M13" i="11"/>
  <c r="M11" i="11" s="1"/>
  <c r="F13" i="11"/>
  <c r="F13" i="14" s="1"/>
  <c r="AB13" i="11"/>
  <c r="AF13" i="11"/>
  <c r="AJ13" i="11"/>
  <c r="P13" i="14" s="1"/>
  <c r="AN13" i="11"/>
  <c r="AN11" i="11" s="1"/>
  <c r="AR13" i="11"/>
  <c r="AV13" i="11"/>
  <c r="T13" i="14" s="1"/>
  <c r="AZ13" i="11"/>
  <c r="AZ11" i="11" s="1"/>
  <c r="BD13" i="11"/>
  <c r="BD11" i="11" s="1"/>
  <c r="BH13" i="11"/>
  <c r="X13" i="14" s="1"/>
  <c r="BL13" i="11"/>
  <c r="BP13" i="11"/>
  <c r="BP11" i="11" s="1"/>
  <c r="BT13" i="11"/>
  <c r="AB13" i="14" s="1"/>
  <c r="BX13" i="11"/>
  <c r="AC13" i="14" s="1"/>
  <c r="U13" i="11"/>
  <c r="K13" i="14" s="1"/>
  <c r="Q13" i="11"/>
  <c r="I13" i="11"/>
  <c r="G13" i="14" s="1"/>
  <c r="N13" i="11"/>
  <c r="N11" i="11" s="1"/>
  <c r="J11" i="11"/>
  <c r="M8" i="14"/>
  <c r="M90" i="14" s="1"/>
  <c r="AA12" i="11"/>
  <c r="AQ11" i="11"/>
  <c r="BG11" i="11"/>
  <c r="AC8" i="14"/>
  <c r="AC90" i="14" s="1"/>
  <c r="BW12" i="11"/>
  <c r="BL11" i="11"/>
  <c r="T8" i="14"/>
  <c r="T90" i="14" s="1"/>
  <c r="AV12" i="11"/>
  <c r="AF11" i="11"/>
  <c r="P11" i="11"/>
  <c r="I8" i="14"/>
  <c r="I90" i="14" s="1"/>
  <c r="O12" i="11"/>
  <c r="AE11" i="11"/>
  <c r="AU11" i="11"/>
  <c r="Y8" i="14"/>
  <c r="Y90" i="14" s="1"/>
  <c r="BK12" i="11"/>
  <c r="BX11" i="11"/>
  <c r="X8" i="14"/>
  <c r="X90" i="14" s="1"/>
  <c r="BH12" i="11"/>
  <c r="AR11" i="11"/>
  <c r="AB11" i="11"/>
  <c r="H8" i="14"/>
  <c r="H90" i="14" s="1"/>
  <c r="H91" i="14" s="1"/>
  <c r="I89" i="14" s="1"/>
  <c r="L12" i="11"/>
  <c r="K8" i="14"/>
  <c r="K90" i="14" s="1"/>
  <c r="U12" i="11"/>
  <c r="BA11" i="11"/>
  <c r="Q11" i="11"/>
  <c r="AW11" i="11"/>
  <c r="BV11" i="11"/>
  <c r="Z8" i="14"/>
  <c r="Z90" i="14" s="1"/>
  <c r="BN12" i="11"/>
  <c r="BF11" i="11"/>
  <c r="AX11" i="11"/>
  <c r="R8" i="14"/>
  <c r="R90" i="14" s="1"/>
  <c r="AP12" i="11"/>
  <c r="AH11" i="11"/>
  <c r="Z11" i="11"/>
  <c r="J8" i="14"/>
  <c r="J90" i="14" s="1"/>
  <c r="R12" i="11"/>
  <c r="G8" i="14"/>
  <c r="I12" i="11"/>
  <c r="AC11" i="11"/>
  <c r="BI11" i="11"/>
  <c r="H11" i="11"/>
  <c r="AO11" i="11"/>
  <c r="BU11" i="11"/>
  <c r="K11" i="11"/>
  <c r="AC22" i="14"/>
  <c r="F22" i="14"/>
  <c r="AA22" i="14"/>
  <c r="W22" i="14"/>
  <c r="S22" i="14"/>
  <c r="K22" i="14"/>
  <c r="AB22" i="14"/>
  <c r="X22" i="14"/>
  <c r="T22" i="14"/>
  <c r="M22" i="14"/>
  <c r="P22" i="14"/>
  <c r="L22" i="14"/>
  <c r="H22" i="14"/>
  <c r="Y22" i="14"/>
  <c r="U22" i="14"/>
  <c r="Q22" i="14"/>
  <c r="O22" i="14"/>
  <c r="G22" i="14"/>
  <c r="Z22" i="14"/>
  <c r="V22" i="14"/>
  <c r="R22" i="14"/>
  <c r="I22" i="14"/>
  <c r="N22" i="14"/>
  <c r="J22" i="14"/>
  <c r="A22" i="11"/>
  <c r="B22" i="11" s="1"/>
  <c r="E15" i="3"/>
  <c r="G12" i="14" l="1"/>
  <c r="G11" i="14" s="1"/>
  <c r="I11" i="11"/>
  <c r="R11" i="11"/>
  <c r="J12" i="14"/>
  <c r="AP11" i="11"/>
  <c r="R12" i="14"/>
  <c r="BN11" i="11"/>
  <c r="Z12" i="14"/>
  <c r="U11" i="11"/>
  <c r="K12" i="14"/>
  <c r="K11" i="14" s="1"/>
  <c r="L11" i="11"/>
  <c r="H12" i="14"/>
  <c r="BH11" i="11"/>
  <c r="X12" i="14"/>
  <c r="X11" i="14" s="1"/>
  <c r="BW11" i="11"/>
  <c r="AC12" i="14"/>
  <c r="AC11" i="14" s="1"/>
  <c r="AA11" i="11"/>
  <c r="M12" i="14"/>
  <c r="Y13" i="14"/>
  <c r="Q13" i="14"/>
  <c r="V13" i="14"/>
  <c r="N13" i="14"/>
  <c r="I13" i="14"/>
  <c r="J13" i="14"/>
  <c r="AA13" i="14"/>
  <c r="S13" i="14"/>
  <c r="L14" i="14"/>
  <c r="S14" i="14"/>
  <c r="F14" i="14"/>
  <c r="A14" i="11"/>
  <c r="B14" i="11" s="1"/>
  <c r="AB14" i="14"/>
  <c r="T14" i="14"/>
  <c r="N14" i="14"/>
  <c r="I14" i="14"/>
  <c r="K14" i="14"/>
  <c r="Q14" i="14"/>
  <c r="U14" i="14"/>
  <c r="H14" i="14"/>
  <c r="BE11" i="11"/>
  <c r="W12" i="14"/>
  <c r="A12" i="11"/>
  <c r="B12" i="11" s="1"/>
  <c r="F12" i="14"/>
  <c r="AS11" i="11"/>
  <c r="S12" i="14"/>
  <c r="S11" i="14" s="1"/>
  <c r="BQ11" i="11"/>
  <c r="AA12" i="14"/>
  <c r="AA11" i="14" s="1"/>
  <c r="Q23" i="14"/>
  <c r="W23" i="14"/>
  <c r="Z23" i="14"/>
  <c r="M23" i="14"/>
  <c r="X23" i="14"/>
  <c r="P23" i="14"/>
  <c r="H23" i="14"/>
  <c r="A23" i="14" s="1"/>
  <c r="AY11" i="11"/>
  <c r="U12" i="14"/>
  <c r="K17" i="11"/>
  <c r="K9" i="11" s="1"/>
  <c r="G17" i="11"/>
  <c r="G9" i="11" s="1"/>
  <c r="U17" i="11"/>
  <c r="Y17" i="11"/>
  <c r="Y20" i="11" s="1"/>
  <c r="Y9" i="11" s="1"/>
  <c r="AC17" i="11"/>
  <c r="AC20" i="11" s="1"/>
  <c r="AC9" i="11" s="1"/>
  <c r="AG17" i="11"/>
  <c r="AK17" i="11"/>
  <c r="AK20" i="11" s="1"/>
  <c r="AK9" i="11" s="1"/>
  <c r="AO17" i="11"/>
  <c r="AO20" i="11" s="1"/>
  <c r="AO9" i="11" s="1"/>
  <c r="AS17" i="11"/>
  <c r="AW17" i="11"/>
  <c r="AW20" i="11" s="1"/>
  <c r="AW9" i="11" s="1"/>
  <c r="BA17" i="11"/>
  <c r="BA20" i="11" s="1"/>
  <c r="BA9" i="11" s="1"/>
  <c r="BE17" i="11"/>
  <c r="BI17" i="11"/>
  <c r="BI20" i="11" s="1"/>
  <c r="BI9" i="11" s="1"/>
  <c r="BM17" i="11"/>
  <c r="BM20" i="11" s="1"/>
  <c r="BM9" i="11" s="1"/>
  <c r="BQ17" i="11"/>
  <c r="BU17" i="11"/>
  <c r="BV21" i="11" s="1"/>
  <c r="R17" i="11"/>
  <c r="L17" i="11"/>
  <c r="I17" i="11"/>
  <c r="V17" i="11"/>
  <c r="V20" i="11" s="1"/>
  <c r="V9" i="11" s="1"/>
  <c r="Z17" i="11"/>
  <c r="Z20" i="11" s="1"/>
  <c r="Z9" i="11" s="1"/>
  <c r="AD17" i="11"/>
  <c r="AH17" i="11"/>
  <c r="AH20" i="11" s="1"/>
  <c r="AH9" i="11" s="1"/>
  <c r="AL17" i="11"/>
  <c r="AL20" i="11" s="1"/>
  <c r="AL9" i="11" s="1"/>
  <c r="AP17" i="11"/>
  <c r="AT17" i="11"/>
  <c r="AT20" i="11" s="1"/>
  <c r="AT9" i="11" s="1"/>
  <c r="AX17" i="11"/>
  <c r="AX20" i="11" s="1"/>
  <c r="AX9" i="11" s="1"/>
  <c r="BB17" i="11"/>
  <c r="BF17" i="11"/>
  <c r="BF20" i="11" s="1"/>
  <c r="BF9" i="11" s="1"/>
  <c r="BJ17" i="11"/>
  <c r="BJ20" i="11" s="1"/>
  <c r="BJ9" i="11" s="1"/>
  <c r="BN17" i="11"/>
  <c r="BR17" i="11"/>
  <c r="BR20" i="11" s="1"/>
  <c r="BR9" i="11" s="1"/>
  <c r="BV17" i="11"/>
  <c r="BW21" i="11" s="1"/>
  <c r="P17" i="11"/>
  <c r="P20" i="11" s="1"/>
  <c r="P9" i="11" s="1"/>
  <c r="M17" i="11"/>
  <c r="M20" i="11" s="1"/>
  <c r="M9" i="11" s="1"/>
  <c r="BX17" i="11"/>
  <c r="F17" i="11"/>
  <c r="F17" i="14" s="1"/>
  <c r="H17" i="11"/>
  <c r="H9" i="11" s="1"/>
  <c r="W17" i="11"/>
  <c r="W20" i="11" s="1"/>
  <c r="W9" i="11" s="1"/>
  <c r="AA17" i="11"/>
  <c r="AE17" i="11"/>
  <c r="AE20" i="11" s="1"/>
  <c r="AE9" i="11" s="1"/>
  <c r="AI17" i="11"/>
  <c r="AI20" i="11" s="1"/>
  <c r="AI9" i="11" s="1"/>
  <c r="AM17" i="11"/>
  <c r="Q17" i="14" s="1"/>
  <c r="AQ17" i="11"/>
  <c r="AQ20" i="11" s="1"/>
  <c r="AQ9" i="11" s="1"/>
  <c r="AU17" i="11"/>
  <c r="AU20" i="11" s="1"/>
  <c r="AU9" i="11" s="1"/>
  <c r="AY17" i="11"/>
  <c r="BC17" i="11"/>
  <c r="BC20" i="11" s="1"/>
  <c r="BC9" i="11" s="1"/>
  <c r="BG17" i="11"/>
  <c r="BG20" i="11" s="1"/>
  <c r="BG9" i="11" s="1"/>
  <c r="BK17" i="11"/>
  <c r="Y17" i="14" s="1"/>
  <c r="BO17" i="11"/>
  <c r="BO20" i="11" s="1"/>
  <c r="BO9" i="11" s="1"/>
  <c r="BS17" i="11"/>
  <c r="BS20" i="11" s="1"/>
  <c r="BS9" i="11" s="1"/>
  <c r="BW17" i="11"/>
  <c r="AC17" i="14" s="1"/>
  <c r="AC86" i="14" s="1"/>
  <c r="Q17" i="11"/>
  <c r="Q20" i="11" s="1"/>
  <c r="Q9" i="11" s="1"/>
  <c r="N17" i="11"/>
  <c r="N20" i="11" s="1"/>
  <c r="N9" i="11" s="1"/>
  <c r="T17" i="11"/>
  <c r="T20" i="11" s="1"/>
  <c r="T9" i="11" s="1"/>
  <c r="X17" i="11"/>
  <c r="AB17" i="11"/>
  <c r="AB20" i="11" s="1"/>
  <c r="AB9" i="11" s="1"/>
  <c r="AF17" i="11"/>
  <c r="AF20" i="11" s="1"/>
  <c r="AF9" i="11" s="1"/>
  <c r="AJ17" i="11"/>
  <c r="P17" i="14" s="1"/>
  <c r="AN17" i="11"/>
  <c r="AN20" i="11" s="1"/>
  <c r="AN9" i="11" s="1"/>
  <c r="AR17" i="11"/>
  <c r="AR20" i="11" s="1"/>
  <c r="AR9" i="11" s="1"/>
  <c r="AV17" i="11"/>
  <c r="AZ17" i="11"/>
  <c r="AZ20" i="11" s="1"/>
  <c r="AZ9" i="11" s="1"/>
  <c r="BD17" i="11"/>
  <c r="BD20" i="11" s="1"/>
  <c r="BD9" i="11" s="1"/>
  <c r="BH17" i="11"/>
  <c r="X17" i="14" s="1"/>
  <c r="BL17" i="11"/>
  <c r="BL20" i="11" s="1"/>
  <c r="BL9" i="11" s="1"/>
  <c r="BP17" i="11"/>
  <c r="BP20" i="11" s="1"/>
  <c r="BP9" i="11" s="1"/>
  <c r="BT17" i="11"/>
  <c r="S17" i="11"/>
  <c r="S20" i="11" s="1"/>
  <c r="S9" i="11" s="1"/>
  <c r="J17" i="11"/>
  <c r="J9" i="11" s="1"/>
  <c r="O17" i="11"/>
  <c r="I17" i="14" s="1"/>
  <c r="AC16" i="14"/>
  <c r="U16" i="14"/>
  <c r="F16" i="14"/>
  <c r="A16" i="11"/>
  <c r="B16" i="11" s="1"/>
  <c r="AA16" i="14"/>
  <c r="S16" i="14"/>
  <c r="K16" i="14"/>
  <c r="N16" i="14"/>
  <c r="R16" i="14"/>
  <c r="I9" i="11"/>
  <c r="I91" i="14"/>
  <c r="J89" i="14" s="1"/>
  <c r="J91" i="14" s="1"/>
  <c r="K89" i="14" s="1"/>
  <c r="K91" i="14" s="1"/>
  <c r="L89" i="14" s="1"/>
  <c r="L91" i="14" s="1"/>
  <c r="M89" i="14" s="1"/>
  <c r="M91" i="14" s="1"/>
  <c r="N89" i="14" s="1"/>
  <c r="N91" i="14" s="1"/>
  <c r="O89" i="14" s="1"/>
  <c r="O91" i="14" s="1"/>
  <c r="P89" i="14" s="1"/>
  <c r="P91" i="14" s="1"/>
  <c r="Q89" i="14" s="1"/>
  <c r="Q91" i="14" s="1"/>
  <c r="R89" i="14" s="1"/>
  <c r="R91" i="14" s="1"/>
  <c r="S89" i="14" s="1"/>
  <c r="S91" i="14" s="1"/>
  <c r="T89" i="14" s="1"/>
  <c r="T91" i="14" s="1"/>
  <c r="U89" i="14" s="1"/>
  <c r="U91" i="14" s="1"/>
  <c r="V89" i="14" s="1"/>
  <c r="V91" i="14" s="1"/>
  <c r="W89" i="14" s="1"/>
  <c r="W91" i="14" s="1"/>
  <c r="X89" i="14" s="1"/>
  <c r="X91" i="14" s="1"/>
  <c r="Y89" i="14" s="1"/>
  <c r="Y91" i="14" s="1"/>
  <c r="Z89" i="14" s="1"/>
  <c r="Z91" i="14" s="1"/>
  <c r="AA89" i="14" s="1"/>
  <c r="AA91" i="14" s="1"/>
  <c r="AB89" i="14" s="1"/>
  <c r="AB91" i="14" s="1"/>
  <c r="AC89" i="14" s="1"/>
  <c r="AC91" i="14" s="1"/>
  <c r="AD89" i="14" s="1"/>
  <c r="AD91" i="14" s="1"/>
  <c r="AE89" i="14" s="1"/>
  <c r="AE91" i="14" s="1"/>
  <c r="AF89" i="14" s="1"/>
  <c r="AF91" i="14" s="1"/>
  <c r="AG89" i="14" s="1"/>
  <c r="AG91" i="14" s="1"/>
  <c r="AH89" i="14" s="1"/>
  <c r="AH91" i="14" s="1"/>
  <c r="AI89" i="14" s="1"/>
  <c r="AI91" i="14" s="1"/>
  <c r="AJ89" i="14" s="1"/>
  <c r="AJ91" i="14" s="1"/>
  <c r="AK89" i="14" s="1"/>
  <c r="AK91" i="14" s="1"/>
  <c r="AL89" i="14" s="1"/>
  <c r="AL91" i="14" s="1"/>
  <c r="AM89" i="14" s="1"/>
  <c r="AM91" i="14" s="1"/>
  <c r="AN89" i="14" s="1"/>
  <c r="AN91" i="14" s="1"/>
  <c r="AO89" i="14" s="1"/>
  <c r="AO91" i="14" s="1"/>
  <c r="AP89" i="14" s="1"/>
  <c r="AP91" i="14" s="1"/>
  <c r="AQ89" i="14" s="1"/>
  <c r="AQ91" i="14" s="1"/>
  <c r="AR89" i="14" s="1"/>
  <c r="AR91" i="14" s="1"/>
  <c r="AS89" i="14" s="1"/>
  <c r="AS91" i="14" s="1"/>
  <c r="AT89" i="14" s="1"/>
  <c r="AT91" i="14" s="1"/>
  <c r="AU89" i="14" s="1"/>
  <c r="AU91" i="14" s="1"/>
  <c r="AV89" i="14" s="1"/>
  <c r="AV91" i="14" s="1"/>
  <c r="AW89" i="14" s="1"/>
  <c r="AW91" i="14" s="1"/>
  <c r="AX89" i="14" s="1"/>
  <c r="AX91" i="14" s="1"/>
  <c r="AY89" i="14" s="1"/>
  <c r="AY91" i="14" s="1"/>
  <c r="AZ89" i="14" s="1"/>
  <c r="AZ91" i="14" s="1"/>
  <c r="BA89" i="14" s="1"/>
  <c r="BA91" i="14" s="1"/>
  <c r="BB89" i="14" s="1"/>
  <c r="BB91" i="14" s="1"/>
  <c r="BC89" i="14" s="1"/>
  <c r="BC91" i="14" s="1"/>
  <c r="BD89" i="14" s="1"/>
  <c r="BD91" i="14" s="1"/>
  <c r="BE89" i="14" s="1"/>
  <c r="BE91" i="14" s="1"/>
  <c r="BF89" i="14" s="1"/>
  <c r="BF91" i="14" s="1"/>
  <c r="BG89" i="14" s="1"/>
  <c r="BG91" i="14" s="1"/>
  <c r="BH89" i="14" s="1"/>
  <c r="BH91" i="14" s="1"/>
  <c r="BI89" i="14" s="1"/>
  <c r="BI91" i="14" s="1"/>
  <c r="BJ89" i="14" s="1"/>
  <c r="BJ91" i="14" s="1"/>
  <c r="BK89" i="14" s="1"/>
  <c r="BK91" i="14" s="1"/>
  <c r="BL89" i="14" s="1"/>
  <c r="BL91" i="14" s="1"/>
  <c r="BM89" i="14" s="1"/>
  <c r="BM91" i="14" s="1"/>
  <c r="BN89" i="14" s="1"/>
  <c r="BN91" i="14" s="1"/>
  <c r="BO89" i="14" s="1"/>
  <c r="BO91" i="14" s="1"/>
  <c r="BP89" i="14" s="1"/>
  <c r="BP91" i="14" s="1"/>
  <c r="BQ89" i="14" s="1"/>
  <c r="BQ91" i="14" s="1"/>
  <c r="BR89" i="14" s="1"/>
  <c r="BR91" i="14" s="1"/>
  <c r="BK11" i="11"/>
  <c r="Y12" i="14"/>
  <c r="Y11" i="14" s="1"/>
  <c r="O11" i="11"/>
  <c r="I12" i="14"/>
  <c r="I11" i="14" s="1"/>
  <c r="AV11" i="11"/>
  <c r="AV20" i="11" s="1"/>
  <c r="T12" i="14"/>
  <c r="T11" i="14" s="1"/>
  <c r="U13" i="14"/>
  <c r="M13" i="14"/>
  <c r="H13" i="14"/>
  <c r="E13" i="14" s="1"/>
  <c r="C13" i="3" s="1"/>
  <c r="Z13" i="14"/>
  <c r="R13" i="14"/>
  <c r="W13" i="14"/>
  <c r="O13" i="14"/>
  <c r="AA14" i="14"/>
  <c r="X14" i="14"/>
  <c r="P14" i="14"/>
  <c r="O14" i="14"/>
  <c r="Y14" i="14"/>
  <c r="Y20" i="14" s="1"/>
  <c r="AC14" i="14"/>
  <c r="A8" i="14"/>
  <c r="B8" i="14" s="1"/>
  <c r="AD11" i="11"/>
  <c r="AD20" i="11" s="1"/>
  <c r="N12" i="14"/>
  <c r="N11" i="14" s="1"/>
  <c r="BB11" i="11"/>
  <c r="BB20" i="11" s="1"/>
  <c r="V12" i="14"/>
  <c r="V11" i="14" s="1"/>
  <c r="AG11" i="11"/>
  <c r="AG20" i="11" s="1"/>
  <c r="O12" i="14"/>
  <c r="O11" i="14" s="1"/>
  <c r="AJ11" i="11"/>
  <c r="AJ20" i="11" s="1"/>
  <c r="P12" i="14"/>
  <c r="P11" i="14" s="1"/>
  <c r="P20" i="14" s="1"/>
  <c r="AM11" i="11"/>
  <c r="AM20" i="11" s="1"/>
  <c r="Q12" i="14"/>
  <c r="Q11" i="14" s="1"/>
  <c r="Q20" i="14" s="1"/>
  <c r="AA23" i="14"/>
  <c r="R23" i="14"/>
  <c r="I23" i="14"/>
  <c r="E23" i="14" s="1"/>
  <c r="C23" i="3" s="1"/>
  <c r="AC23" i="14"/>
  <c r="AB23" i="14"/>
  <c r="T23" i="14"/>
  <c r="L23" i="14"/>
  <c r="X11" i="11"/>
  <c r="X20" i="11" s="1"/>
  <c r="L12" i="14"/>
  <c r="L11" i="14" s="1"/>
  <c r="BT11" i="11"/>
  <c r="AB12" i="14"/>
  <c r="AB11" i="14" s="1"/>
  <c r="W16" i="14"/>
  <c r="O16" i="14"/>
  <c r="G16" i="14"/>
  <c r="Z16" i="14"/>
  <c r="V16" i="14"/>
  <c r="J16" i="14"/>
  <c r="Q86" i="14"/>
  <c r="Y86" i="14"/>
  <c r="P86" i="14"/>
  <c r="X86" i="14"/>
  <c r="X20" i="14"/>
  <c r="E22" i="14"/>
  <c r="C22" i="3" s="1"/>
  <c r="I86" i="14"/>
  <c r="I20" i="14"/>
  <c r="G19" i="14"/>
  <c r="A22" i="14"/>
  <c r="A15" i="3"/>
  <c r="A10" i="3"/>
  <c r="A8" i="3"/>
  <c r="D8" i="3"/>
  <c r="E8" i="3"/>
  <c r="BW9" i="11" l="1"/>
  <c r="K28" i="11"/>
  <c r="K24" i="11"/>
  <c r="K31" i="11"/>
  <c r="D23" i="3"/>
  <c r="E23" i="3"/>
  <c r="A23" i="3"/>
  <c r="D13" i="3"/>
  <c r="E13" i="3"/>
  <c r="A13" i="3"/>
  <c r="B23" i="14"/>
  <c r="Z17" i="14"/>
  <c r="R17" i="14"/>
  <c r="G17" i="14"/>
  <c r="E17" i="14" s="1"/>
  <c r="C17" i="3" s="1"/>
  <c r="J17" i="14"/>
  <c r="AA17" i="14"/>
  <c r="AA86" i="14" s="1"/>
  <c r="S17" i="14"/>
  <c r="K17" i="14"/>
  <c r="AY20" i="11"/>
  <c r="F11" i="14"/>
  <c r="E12" i="14"/>
  <c r="C12" i="3" s="1"/>
  <c r="A12" i="14"/>
  <c r="W11" i="14"/>
  <c r="A13" i="14"/>
  <c r="B13" i="14" s="1"/>
  <c r="M11" i="14"/>
  <c r="H11" i="14"/>
  <c r="Z11" i="14"/>
  <c r="Z20" i="14" s="1"/>
  <c r="R11" i="14"/>
  <c r="R20" i="14" s="1"/>
  <c r="J11" i="14"/>
  <c r="J20" i="14" s="1"/>
  <c r="O20" i="11"/>
  <c r="BK20" i="11"/>
  <c r="E16" i="14"/>
  <c r="C16" i="3" s="1"/>
  <c r="A16" i="14"/>
  <c r="AB17" i="14"/>
  <c r="AB86" i="14" s="1"/>
  <c r="T17" i="14"/>
  <c r="L17" i="14"/>
  <c r="U17" i="14"/>
  <c r="M17" i="14"/>
  <c r="M86" i="14" s="1"/>
  <c r="V17" i="14"/>
  <c r="N17" i="14"/>
  <c r="H17" i="14"/>
  <c r="H86" i="14" s="1"/>
  <c r="H87" i="14" s="1"/>
  <c r="BV9" i="11"/>
  <c r="W17" i="14"/>
  <c r="W86" i="14" s="1"/>
  <c r="O17" i="14"/>
  <c r="U11" i="14"/>
  <c r="U20" i="14" s="1"/>
  <c r="BQ20" i="11"/>
  <c r="AS20" i="11"/>
  <c r="BE20" i="11"/>
  <c r="E14" i="14"/>
  <c r="C14" i="3" s="1"/>
  <c r="A14" i="14"/>
  <c r="B14" i="14" s="1"/>
  <c r="AA20" i="11"/>
  <c r="BX21" i="11"/>
  <c r="BX9" i="11" s="1"/>
  <c r="BX31" i="11" s="1"/>
  <c r="BH20" i="11"/>
  <c r="L20" i="11"/>
  <c r="G20" i="14" s="1"/>
  <c r="G9" i="14" s="1"/>
  <c r="L19" i="11"/>
  <c r="U20" i="11"/>
  <c r="BN20" i="11"/>
  <c r="AP20" i="11"/>
  <c r="R20" i="11"/>
  <c r="D22" i="3"/>
  <c r="E22" i="3"/>
  <c r="A22" i="3"/>
  <c r="B22" i="14"/>
  <c r="BX28" i="11"/>
  <c r="BX24" i="11"/>
  <c r="A12" i="3"/>
  <c r="D12" i="3"/>
  <c r="E12" i="3"/>
  <c r="G24" i="14" l="1"/>
  <c r="G28" i="14"/>
  <c r="G31" i="14"/>
  <c r="E17" i="3"/>
  <c r="A17" i="3"/>
  <c r="D17" i="3"/>
  <c r="O86" i="14"/>
  <c r="O20" i="14"/>
  <c r="BV31" i="11"/>
  <c r="BV28" i="11"/>
  <c r="BV24" i="11"/>
  <c r="N86" i="14"/>
  <c r="N20" i="14"/>
  <c r="L20" i="14"/>
  <c r="L86" i="14"/>
  <c r="E16" i="3"/>
  <c r="D16" i="3"/>
  <c r="A16" i="3"/>
  <c r="M20" i="14"/>
  <c r="W20" i="14"/>
  <c r="S20" i="14"/>
  <c r="S86" i="14"/>
  <c r="J86" i="14"/>
  <c r="R86" i="14"/>
  <c r="A17" i="14"/>
  <c r="B17" i="14" s="1"/>
  <c r="AC21" i="14"/>
  <c r="AC9" i="14" s="1"/>
  <c r="L9" i="11"/>
  <c r="D14" i="3"/>
  <c r="E14" i="3"/>
  <c r="A14" i="3"/>
  <c r="I85" i="14"/>
  <c r="I87" i="14" s="1"/>
  <c r="H93" i="14"/>
  <c r="H94" i="14" s="1"/>
  <c r="I18" i="14" s="1"/>
  <c r="V86" i="14"/>
  <c r="V20" i="14"/>
  <c r="U86" i="14"/>
  <c r="T20" i="14"/>
  <c r="T86" i="14"/>
  <c r="B16" i="14"/>
  <c r="H20" i="14"/>
  <c r="B12" i="14"/>
  <c r="A11" i="14"/>
  <c r="E11" i="14"/>
  <c r="C11" i="3" s="1"/>
  <c r="A11" i="3" s="1"/>
  <c r="F9" i="14"/>
  <c r="K86" i="14"/>
  <c r="K20" i="14"/>
  <c r="Z86" i="14"/>
  <c r="BW31" i="11"/>
  <c r="BW24" i="11"/>
  <c r="BW28" i="11"/>
  <c r="G36" i="14"/>
  <c r="G39" i="14"/>
  <c r="I9" i="14" l="1"/>
  <c r="O18" i="11"/>
  <c r="O9" i="11" s="1"/>
  <c r="AC24" i="14"/>
  <c r="AC28" i="14"/>
  <c r="AC36" i="14" s="1"/>
  <c r="F24" i="14"/>
  <c r="F31" i="14"/>
  <c r="E44" i="14"/>
  <c r="I4" i="7" s="1"/>
  <c r="F28" i="14"/>
  <c r="B11" i="14"/>
  <c r="I93" i="14"/>
  <c r="I94" i="14" s="1"/>
  <c r="J18" i="14" s="1"/>
  <c r="J85" i="14"/>
  <c r="J87" i="14" s="1"/>
  <c r="D11" i="3"/>
  <c r="E11" i="3"/>
  <c r="J9" i="14" l="1"/>
  <c r="R18" i="11"/>
  <c r="R9" i="11" s="1"/>
  <c r="F29" i="14"/>
  <c r="F36" i="14"/>
  <c r="F37" i="14" s="1"/>
  <c r="F39" i="14"/>
  <c r="F40" i="14" s="1"/>
  <c r="F32" i="14"/>
  <c r="J93" i="14"/>
  <c r="J94" i="14" s="1"/>
  <c r="K18" i="14" s="1"/>
  <c r="K85" i="14"/>
  <c r="K87" i="14" s="1"/>
  <c r="L85" i="14" l="1"/>
  <c r="L87" i="14" s="1"/>
  <c r="K93" i="14"/>
  <c r="K94" i="14" s="1"/>
  <c r="L18" i="14" s="1"/>
  <c r="F33" i="14"/>
  <c r="G32" i="14"/>
  <c r="G33" i="14" s="1"/>
  <c r="F38" i="14"/>
  <c r="G37" i="14"/>
  <c r="G38" i="14" s="1"/>
  <c r="K9" i="14"/>
  <c r="U18" i="11"/>
  <c r="U9" i="11" s="1"/>
  <c r="F41" i="14"/>
  <c r="G40" i="14"/>
  <c r="G41" i="14" s="1"/>
  <c r="F30" i="14"/>
  <c r="G29" i="14"/>
  <c r="G30" i="14" s="1"/>
  <c r="H39" i="14"/>
  <c r="H32" i="14"/>
  <c r="H33" i="14" s="1"/>
  <c r="L9" i="14" l="1"/>
  <c r="X18" i="11"/>
  <c r="X9" i="11" s="1"/>
  <c r="M85" i="14"/>
  <c r="M87" i="14" s="1"/>
  <c r="L93" i="14"/>
  <c r="L94" i="14" s="1"/>
  <c r="M18" i="14" s="1"/>
  <c r="H40" i="14"/>
  <c r="H41" i="14" s="1"/>
  <c r="I24" i="14"/>
  <c r="I28" i="14"/>
  <c r="A23" i="11"/>
  <c r="B23" i="11" s="1"/>
  <c r="A17" i="11"/>
  <c r="B17" i="11" s="1"/>
  <c r="A15" i="11"/>
  <c r="B15" i="11" s="1"/>
  <c r="F11" i="11"/>
  <c r="F9" i="11" s="1"/>
  <c r="A13" i="11"/>
  <c r="B13" i="11" s="1"/>
  <c r="AA18" i="11" l="1"/>
  <c r="AA9" i="11" s="1"/>
  <c r="M9" i="14"/>
  <c r="N85" i="14"/>
  <c r="N87" i="14" s="1"/>
  <c r="M93" i="14"/>
  <c r="M94" i="14" s="1"/>
  <c r="N18" i="14" s="1"/>
  <c r="I36" i="14"/>
  <c r="I39" i="14"/>
  <c r="I32" i="14"/>
  <c r="I33" i="14" s="1"/>
  <c r="A11" i="11"/>
  <c r="B11" i="11" s="1"/>
  <c r="AD18" i="11" l="1"/>
  <c r="AD9" i="11" s="1"/>
  <c r="N9" i="14"/>
  <c r="N93" i="14"/>
  <c r="N94" i="14" s="1"/>
  <c r="O18" i="14" s="1"/>
  <c r="O85" i="14"/>
  <c r="O87" i="14" s="1"/>
  <c r="I40" i="14"/>
  <c r="I41" i="14" s="1"/>
  <c r="O9" i="14" l="1"/>
  <c r="AG18" i="11"/>
  <c r="AG9" i="11" s="1"/>
  <c r="P85" i="14"/>
  <c r="P87" i="14" s="1"/>
  <c r="O93" i="14"/>
  <c r="O94" i="14" s="1"/>
  <c r="P18" i="14" s="1"/>
  <c r="J28" i="14"/>
  <c r="J24" i="14"/>
  <c r="AJ18" i="11" l="1"/>
  <c r="AJ9" i="11" s="1"/>
  <c r="P9" i="14"/>
  <c r="Q85" i="14"/>
  <c r="Q87" i="14" s="1"/>
  <c r="P93" i="14"/>
  <c r="P94" i="14" s="1"/>
  <c r="Q18" i="14" s="1"/>
  <c r="J36" i="14"/>
  <c r="J39" i="14"/>
  <c r="J32" i="14"/>
  <c r="AM18" i="11" l="1"/>
  <c r="AM9" i="11" s="1"/>
  <c r="Q9" i="14"/>
  <c r="R85" i="14"/>
  <c r="R87" i="14" s="1"/>
  <c r="Q93" i="14"/>
  <c r="Q94" i="14" s="1"/>
  <c r="R18" i="14" s="1"/>
  <c r="J40" i="14"/>
  <c r="K32" i="14"/>
  <c r="J33" i="14"/>
  <c r="AP18" i="11" l="1"/>
  <c r="AP9" i="11" s="1"/>
  <c r="R9" i="14"/>
  <c r="S85" i="14"/>
  <c r="S87" i="14" s="1"/>
  <c r="R93" i="14"/>
  <c r="R94" i="14" s="1"/>
  <c r="S18" i="14" s="1"/>
  <c r="K33" i="14"/>
  <c r="L32" i="14"/>
  <c r="J41" i="14"/>
  <c r="K40" i="14"/>
  <c r="K28" i="14"/>
  <c r="K24" i="14"/>
  <c r="AS18" i="11" l="1"/>
  <c r="AS9" i="11" s="1"/>
  <c r="S9" i="14"/>
  <c r="T85" i="14"/>
  <c r="T87" i="14" s="1"/>
  <c r="S93" i="14"/>
  <c r="S94" i="14" s="1"/>
  <c r="T18" i="14" s="1"/>
  <c r="K36" i="14"/>
  <c r="L40" i="14"/>
  <c r="K41" i="14"/>
  <c r="M32" i="14"/>
  <c r="L33" i="14"/>
  <c r="AV18" i="11" l="1"/>
  <c r="AV9" i="11" s="1"/>
  <c r="T9" i="14"/>
  <c r="U85" i="14"/>
  <c r="U87" i="14" s="1"/>
  <c r="T93" i="14"/>
  <c r="T94" i="14" s="1"/>
  <c r="U18" i="14" s="1"/>
  <c r="M33" i="14"/>
  <c r="N32" i="14"/>
  <c r="L41" i="14"/>
  <c r="M40" i="14"/>
  <c r="AY18" i="11" l="1"/>
  <c r="AY9" i="11" s="1"/>
  <c r="U9" i="14"/>
  <c r="V85" i="14"/>
  <c r="V87" i="14" s="1"/>
  <c r="U93" i="14"/>
  <c r="U94" i="14" s="1"/>
  <c r="V18" i="14" s="1"/>
  <c r="M41" i="14"/>
  <c r="N40" i="14"/>
  <c r="N33" i="14"/>
  <c r="O32" i="14"/>
  <c r="BB18" i="11" l="1"/>
  <c r="BB9" i="11" s="1"/>
  <c r="V9" i="14"/>
  <c r="W85" i="14"/>
  <c r="W87" i="14" s="1"/>
  <c r="V93" i="14"/>
  <c r="V94" i="14" s="1"/>
  <c r="W18" i="14" s="1"/>
  <c r="L24" i="14"/>
  <c r="L28" i="14"/>
  <c r="P32" i="14"/>
  <c r="O33" i="14"/>
  <c r="O40" i="14"/>
  <c r="N41" i="14"/>
  <c r="BE18" i="11" l="1"/>
  <c r="BE9" i="11" s="1"/>
  <c r="W9" i="14"/>
  <c r="W93" i="14"/>
  <c r="W94" i="14" s="1"/>
  <c r="X18" i="14" s="1"/>
  <c r="X85" i="14"/>
  <c r="X87" i="14" s="1"/>
  <c r="L36" i="14"/>
  <c r="P40" i="14"/>
  <c r="O41" i="14"/>
  <c r="Q32" i="14"/>
  <c r="P33" i="14"/>
  <c r="Y85" i="14" l="1"/>
  <c r="Y87" i="14" s="1"/>
  <c r="X93" i="14"/>
  <c r="X94" i="14" s="1"/>
  <c r="Y18" i="14" s="1"/>
  <c r="BH18" i="11"/>
  <c r="BH9" i="11" s="1"/>
  <c r="X9" i="14"/>
  <c r="R32" i="14"/>
  <c r="Q33" i="14"/>
  <c r="Q40" i="14"/>
  <c r="P41" i="14"/>
  <c r="Y9" i="14" l="1"/>
  <c r="BK18" i="11"/>
  <c r="BK9" i="11" s="1"/>
  <c r="Y93" i="14"/>
  <c r="Y94" i="14" s="1"/>
  <c r="Z18" i="14" s="1"/>
  <c r="Z85" i="14"/>
  <c r="Z87" i="14" s="1"/>
  <c r="M24" i="14"/>
  <c r="M28" i="14"/>
  <c r="Q41" i="14"/>
  <c r="R40" i="14"/>
  <c r="R33" i="14"/>
  <c r="S32" i="14"/>
  <c r="AA85" i="14" l="1"/>
  <c r="AA87" i="14" s="1"/>
  <c r="Z93" i="14"/>
  <c r="Z94" i="14" s="1"/>
  <c r="AA18" i="14" s="1"/>
  <c r="BQ18" i="11" s="1"/>
  <c r="BQ9" i="11" s="1"/>
  <c r="BN18" i="11"/>
  <c r="BN9" i="11" s="1"/>
  <c r="Z9" i="14"/>
  <c r="M36" i="14"/>
  <c r="S33" i="14"/>
  <c r="T32" i="14"/>
  <c r="R41" i="14"/>
  <c r="S40" i="14"/>
  <c r="AB85" i="14" l="1"/>
  <c r="AB87" i="14" s="1"/>
  <c r="AA93" i="14"/>
  <c r="AA94" i="14" s="1"/>
  <c r="AB18" i="14" s="1"/>
  <c r="BT18" i="11" s="1"/>
  <c r="BU21" i="11" s="1"/>
  <c r="BU9" i="11" s="1"/>
  <c r="T40" i="14"/>
  <c r="S41" i="14"/>
  <c r="U32" i="14"/>
  <c r="T33" i="14"/>
  <c r="AC85" i="14" l="1"/>
  <c r="AC87" i="14" s="1"/>
  <c r="AB93" i="14"/>
  <c r="AB94" i="14" s="1"/>
  <c r="E18" i="14"/>
  <c r="C18" i="3" s="1"/>
  <c r="N24" i="14"/>
  <c r="N28" i="14"/>
  <c r="U33" i="14"/>
  <c r="V32" i="14"/>
  <c r="U40" i="14"/>
  <c r="T41" i="14"/>
  <c r="AC93" i="14" l="1"/>
  <c r="AC94" i="14" s="1"/>
  <c r="AD85" i="14"/>
  <c r="AD87" i="14" s="1"/>
  <c r="N36" i="14"/>
  <c r="V40" i="14"/>
  <c r="U41" i="14"/>
  <c r="W32" i="14"/>
  <c r="V33" i="14"/>
  <c r="AD93" i="14" l="1"/>
  <c r="AD94" i="14" s="1"/>
  <c r="AE85" i="14"/>
  <c r="AE87" i="14" s="1"/>
  <c r="X32" i="14"/>
  <c r="W33" i="14"/>
  <c r="W40" i="14"/>
  <c r="V41" i="14"/>
  <c r="AE93" i="14" l="1"/>
  <c r="AE94" i="14" s="1"/>
  <c r="AF85" i="14"/>
  <c r="AF87" i="14" s="1"/>
  <c r="O28" i="14"/>
  <c r="O24" i="14"/>
  <c r="W41" i="14"/>
  <c r="X40" i="14"/>
  <c r="X33" i="14"/>
  <c r="Y32" i="14"/>
  <c r="AF93" i="14" l="1"/>
  <c r="AF94" i="14" s="1"/>
  <c r="AG85" i="14"/>
  <c r="AG87" i="14" s="1"/>
  <c r="O36" i="14"/>
  <c r="Z32" i="14"/>
  <c r="Y33" i="14"/>
  <c r="Y40" i="14"/>
  <c r="X41" i="14"/>
  <c r="AH85" i="14" l="1"/>
  <c r="AH87" i="14" s="1"/>
  <c r="AG93" i="14"/>
  <c r="AG94" i="14" s="1"/>
  <c r="Y41" i="14"/>
  <c r="Z40" i="14"/>
  <c r="AA32" i="14"/>
  <c r="Z33" i="14"/>
  <c r="AH93" i="14" l="1"/>
  <c r="AH94" i="14" s="1"/>
  <c r="AI85" i="14"/>
  <c r="AI87" i="14" s="1"/>
  <c r="P24" i="14"/>
  <c r="P28" i="14"/>
  <c r="AA40" i="14"/>
  <c r="Z41" i="14"/>
  <c r="AA33" i="14"/>
  <c r="AJ85" i="14" l="1"/>
  <c r="AJ87" i="14" s="1"/>
  <c r="AI93" i="14"/>
  <c r="AI94" i="14" s="1"/>
  <c r="P36" i="14"/>
  <c r="AA41" i="14"/>
  <c r="AJ93" i="14" l="1"/>
  <c r="AJ94" i="14" s="1"/>
  <c r="AK85" i="14"/>
  <c r="AK87" i="14" s="1"/>
  <c r="AK93" i="14" l="1"/>
  <c r="AK94" i="14" s="1"/>
  <c r="AL85" i="14"/>
  <c r="AL87" i="14" s="1"/>
  <c r="Q24" i="14"/>
  <c r="Q28" i="14"/>
  <c r="AL93" i="14" l="1"/>
  <c r="AL94" i="14" s="1"/>
  <c r="AM85" i="14"/>
  <c r="AM87" i="14" s="1"/>
  <c r="Q36" i="14"/>
  <c r="AM93" i="14" l="1"/>
  <c r="AM94" i="14" s="1"/>
  <c r="AN85" i="14"/>
  <c r="AN87" i="14" s="1"/>
  <c r="AN93" i="14" l="1"/>
  <c r="AN94" i="14" s="1"/>
  <c r="AO85" i="14"/>
  <c r="AO87" i="14" s="1"/>
  <c r="R24" i="14"/>
  <c r="R28" i="14"/>
  <c r="AP85" i="14" l="1"/>
  <c r="AP87" i="14" s="1"/>
  <c r="AO93" i="14"/>
  <c r="AO94" i="14" s="1"/>
  <c r="R36" i="14"/>
  <c r="AP93" i="14" l="1"/>
  <c r="AP94" i="14" s="1"/>
  <c r="AQ85" i="14"/>
  <c r="AQ87" i="14" s="1"/>
  <c r="AR85" i="14" l="1"/>
  <c r="AR87" i="14" s="1"/>
  <c r="AQ93" i="14"/>
  <c r="AQ94" i="14" s="1"/>
  <c r="S28" i="14"/>
  <c r="S24" i="14"/>
  <c r="AR93" i="14" l="1"/>
  <c r="AR94" i="14" s="1"/>
  <c r="AS85" i="14"/>
  <c r="AS87" i="14" s="1"/>
  <c r="S36" i="14"/>
  <c r="AS93" i="14" l="1"/>
  <c r="AS94" i="14" s="1"/>
  <c r="AT85" i="14"/>
  <c r="AT87" i="14" s="1"/>
  <c r="AU85" i="14" l="1"/>
  <c r="AU87" i="14" s="1"/>
  <c r="AT93" i="14"/>
  <c r="AT94" i="14" s="1"/>
  <c r="T24" i="14"/>
  <c r="T28" i="14"/>
  <c r="AV85" i="14" l="1"/>
  <c r="AV87" i="14" s="1"/>
  <c r="AU93" i="14"/>
  <c r="AU94" i="14" s="1"/>
  <c r="T36" i="14"/>
  <c r="AW85" i="14" l="1"/>
  <c r="AW87" i="14" s="1"/>
  <c r="AV93" i="14"/>
  <c r="AV94" i="14" s="1"/>
  <c r="AX85" i="14" l="1"/>
  <c r="AX87" i="14" s="1"/>
  <c r="AW93" i="14"/>
  <c r="AW94" i="14" s="1"/>
  <c r="U24" i="14"/>
  <c r="U28" i="14"/>
  <c r="AX93" i="14" l="1"/>
  <c r="AX94" i="14" s="1"/>
  <c r="AY85" i="14"/>
  <c r="AY87" i="14" s="1"/>
  <c r="U36" i="14"/>
  <c r="AY93" i="14" l="1"/>
  <c r="AY94" i="14" s="1"/>
  <c r="AZ85" i="14"/>
  <c r="AZ87" i="14" s="1"/>
  <c r="AZ93" i="14" l="1"/>
  <c r="AZ94" i="14" s="1"/>
  <c r="BA85" i="14"/>
  <c r="BA87" i="14" s="1"/>
  <c r="V28" i="14"/>
  <c r="V24" i="14"/>
  <c r="BB85" i="14" l="1"/>
  <c r="BB87" i="14" s="1"/>
  <c r="BA93" i="14"/>
  <c r="BA94" i="14" s="1"/>
  <c r="V36" i="14"/>
  <c r="BB93" i="14" l="1"/>
  <c r="BB94" i="14" s="1"/>
  <c r="BC85" i="14"/>
  <c r="BC87" i="14" s="1"/>
  <c r="BD85" i="14" l="1"/>
  <c r="BD87" i="14" s="1"/>
  <c r="BC93" i="14"/>
  <c r="BC94" i="14" s="1"/>
  <c r="W24" i="14"/>
  <c r="W28" i="14"/>
  <c r="BE85" i="14" l="1"/>
  <c r="BE87" i="14" s="1"/>
  <c r="BD93" i="14"/>
  <c r="BD94" i="14" s="1"/>
  <c r="W36" i="14"/>
  <c r="BE93" i="14" l="1"/>
  <c r="BE94" i="14" s="1"/>
  <c r="BF85" i="14"/>
  <c r="BF87" i="14" s="1"/>
  <c r="BF93" i="14" l="1"/>
  <c r="BF94" i="14" s="1"/>
  <c r="BG85" i="14"/>
  <c r="BG87" i="14" s="1"/>
  <c r="X28" i="14"/>
  <c r="X24" i="14"/>
  <c r="BG93" i="14" l="1"/>
  <c r="BG94" i="14" s="1"/>
  <c r="BH85" i="14"/>
  <c r="BH87" i="14" s="1"/>
  <c r="X36" i="14"/>
  <c r="BI85" i="14" l="1"/>
  <c r="BI87" i="14" s="1"/>
  <c r="BH93" i="14"/>
  <c r="BH94" i="14" s="1"/>
  <c r="BI93" i="14" l="1"/>
  <c r="BI94" i="14" s="1"/>
  <c r="BJ85" i="14"/>
  <c r="BJ87" i="14" s="1"/>
  <c r="Y28" i="14"/>
  <c r="Y24" i="14"/>
  <c r="BK85" i="14" l="1"/>
  <c r="BK87" i="14" s="1"/>
  <c r="BJ93" i="14"/>
  <c r="BJ94" i="14" s="1"/>
  <c r="Y36" i="14"/>
  <c r="BK93" i="14" l="1"/>
  <c r="BK94" i="14" s="1"/>
  <c r="BL85" i="14"/>
  <c r="BL87" i="14" s="1"/>
  <c r="BL93" i="14" l="1"/>
  <c r="BL94" i="14" s="1"/>
  <c r="BM85" i="14"/>
  <c r="BM87" i="14" s="1"/>
  <c r="Z24" i="14"/>
  <c r="Z28" i="14"/>
  <c r="A18" i="14"/>
  <c r="BM93" i="14" l="1"/>
  <c r="BM94" i="14" s="1"/>
  <c r="BN85" i="14"/>
  <c r="BN87" i="14" s="1"/>
  <c r="Z36" i="14"/>
  <c r="AA21" i="14"/>
  <c r="B18" i="14"/>
  <c r="BN93" i="14" l="1"/>
  <c r="BN94" i="14" s="1"/>
  <c r="BO85" i="14"/>
  <c r="BO87" i="14" s="1"/>
  <c r="H19" i="14"/>
  <c r="H9" i="14" s="1"/>
  <c r="AA20" i="14"/>
  <c r="AA9" i="14" s="1"/>
  <c r="BT21" i="11"/>
  <c r="A18" i="11"/>
  <c r="E18" i="11"/>
  <c r="A18" i="3"/>
  <c r="D18" i="3"/>
  <c r="E18" i="3"/>
  <c r="BO93" i="14" l="1"/>
  <c r="BO94" i="14" s="1"/>
  <c r="BP85" i="14"/>
  <c r="BP87" i="14" s="1"/>
  <c r="E45" i="14"/>
  <c r="I5" i="7" s="1"/>
  <c r="AB31" i="14"/>
  <c r="AA24" i="14"/>
  <c r="AB21" i="14"/>
  <c r="E21" i="14" s="1"/>
  <c r="BT9" i="11"/>
  <c r="H28" i="14"/>
  <c r="H24" i="14"/>
  <c r="E19" i="14"/>
  <c r="C19" i="3" s="1"/>
  <c r="A19" i="14"/>
  <c r="AA28" i="14"/>
  <c r="AA36" i="14" s="1"/>
  <c r="E20" i="14"/>
  <c r="C20" i="3" s="1"/>
  <c r="A20" i="14"/>
  <c r="AB39" i="14"/>
  <c r="AB40" i="14" s="1"/>
  <c r="AB41" i="14" s="1"/>
  <c r="AB32" i="14"/>
  <c r="E46" i="14"/>
  <c r="I6" i="7" s="1"/>
  <c r="BS39" i="14"/>
  <c r="B18" i="11"/>
  <c r="BQ85" i="14" l="1"/>
  <c r="BQ87" i="14" s="1"/>
  <c r="BP93" i="14"/>
  <c r="BP94" i="14" s="1"/>
  <c r="E9" i="14"/>
  <c r="A21" i="14"/>
  <c r="H36" i="14"/>
  <c r="H37" i="14" s="1"/>
  <c r="H29" i="14"/>
  <c r="AB9" i="14"/>
  <c r="AC31" i="14" s="1"/>
  <c r="AC32" i="14" s="1"/>
  <c r="C21" i="3"/>
  <c r="C24" i="3" s="1"/>
  <c r="J6" i="7"/>
  <c r="J4" i="7"/>
  <c r="J5" i="7"/>
  <c r="AB33" i="14"/>
  <c r="F46" i="14"/>
  <c r="F44" i="14"/>
  <c r="F45" i="14"/>
  <c r="BQ93" i="14" l="1"/>
  <c r="BQ94" i="14" s="1"/>
  <c r="BR85" i="14"/>
  <c r="BR87" i="14" s="1"/>
  <c r="BR93" i="14" s="1"/>
  <c r="BR94" i="14" s="1"/>
  <c r="C25" i="3"/>
  <c r="C26" i="3"/>
  <c r="AC39" i="14"/>
  <c r="E60" i="14"/>
  <c r="I16" i="7" s="1"/>
  <c r="E31" i="14"/>
  <c r="E58" i="14" s="1"/>
  <c r="I13" i="7" s="1"/>
  <c r="H38" i="14"/>
  <c r="I37" i="14"/>
  <c r="A9" i="14"/>
  <c r="AB28" i="14"/>
  <c r="AB24" i="14"/>
  <c r="A24" i="14" s="1"/>
  <c r="H30" i="14"/>
  <c r="I29" i="14"/>
  <c r="BU28" i="11"/>
  <c r="BU31" i="11"/>
  <c r="AD32" i="14"/>
  <c r="AC33" i="14"/>
  <c r="BU24" i="11"/>
  <c r="M28" i="11"/>
  <c r="Z28" i="11"/>
  <c r="BS28" i="11"/>
  <c r="BO28" i="11"/>
  <c r="AF28" i="11"/>
  <c r="BB28" i="11"/>
  <c r="AO28" i="11"/>
  <c r="U28" i="11"/>
  <c r="AN28" i="11"/>
  <c r="AQ28" i="11"/>
  <c r="BD28" i="11"/>
  <c r="AR28" i="11"/>
  <c r="AH28" i="11"/>
  <c r="BK28" i="11"/>
  <c r="AU28" i="11"/>
  <c r="X28" i="11"/>
  <c r="AA28" i="11"/>
  <c r="W28" i="11"/>
  <c r="BJ28" i="11"/>
  <c r="V28" i="11"/>
  <c r="AW28" i="11"/>
  <c r="BL28" i="11"/>
  <c r="BN28" i="11"/>
  <c r="AP28" i="11"/>
  <c r="BI28" i="11"/>
  <c r="AG28" i="11"/>
  <c r="BQ28" i="11"/>
  <c r="BP28" i="11"/>
  <c r="BG28" i="11"/>
  <c r="P28" i="11"/>
  <c r="BH28" i="11"/>
  <c r="AT28" i="11"/>
  <c r="BM28" i="11"/>
  <c r="AB28" i="11"/>
  <c r="R28" i="11"/>
  <c r="BC28" i="11"/>
  <c r="AM28" i="11"/>
  <c r="AI28" i="11"/>
  <c r="S28" i="11"/>
  <c r="AK28" i="11"/>
  <c r="AC28" i="11"/>
  <c r="AV28" i="11"/>
  <c r="AY28" i="11"/>
  <c r="AE28" i="11"/>
  <c r="BR28" i="11"/>
  <c r="AL28" i="11"/>
  <c r="BE28" i="11"/>
  <c r="Y28" i="11"/>
  <c r="Q28" i="11"/>
  <c r="T28" i="11"/>
  <c r="AZ28" i="11"/>
  <c r="BF28" i="11"/>
  <c r="AX28" i="11"/>
  <c r="AD28" i="11"/>
  <c r="N28" i="11"/>
  <c r="BA28" i="11"/>
  <c r="AS28" i="11"/>
  <c r="AJ28" i="11"/>
  <c r="L28" i="11"/>
  <c r="A19" i="11"/>
  <c r="I30" i="14" l="1"/>
  <c r="J29" i="14"/>
  <c r="AB36" i="14"/>
  <c r="E51" i="14"/>
  <c r="D15" i="7" s="1"/>
  <c r="E28" i="14"/>
  <c r="E49" i="14" s="1"/>
  <c r="D13" i="7" s="1"/>
  <c r="I38" i="14"/>
  <c r="J37" i="14"/>
  <c r="E39" i="14"/>
  <c r="E59" i="14" s="1"/>
  <c r="AC40" i="14"/>
  <c r="J31" i="11"/>
  <c r="J28" i="11"/>
  <c r="I31" i="11"/>
  <c r="I28" i="11"/>
  <c r="F31" i="11"/>
  <c r="F32" i="11" s="1"/>
  <c r="F33" i="11" s="1"/>
  <c r="F28" i="11"/>
  <c r="F29" i="11" s="1"/>
  <c r="F30" i="11" s="1"/>
  <c r="H31" i="11"/>
  <c r="H28" i="11"/>
  <c r="G31" i="11"/>
  <c r="G32" i="11" s="1"/>
  <c r="G33" i="11" s="1"/>
  <c r="G28" i="11"/>
  <c r="G29" i="11" s="1"/>
  <c r="G30" i="11" s="1"/>
  <c r="O28" i="11"/>
  <c r="H24" i="11"/>
  <c r="G24" i="11"/>
  <c r="AD33" i="14"/>
  <c r="AE32" i="14"/>
  <c r="AE24" i="11"/>
  <c r="U24" i="11"/>
  <c r="BP24" i="11"/>
  <c r="A21" i="11"/>
  <c r="A20" i="11"/>
  <c r="T24" i="11"/>
  <c r="Q24" i="11"/>
  <c r="Y24" i="11"/>
  <c r="AT24" i="11"/>
  <c r="AQ24" i="11"/>
  <c r="AN24" i="11"/>
  <c r="L24" i="11"/>
  <c r="AS24" i="11"/>
  <c r="N24" i="11"/>
  <c r="AX24" i="11"/>
  <c r="AZ24" i="11"/>
  <c r="BR24" i="11"/>
  <c r="AC24" i="11"/>
  <c r="S24" i="11"/>
  <c r="AM24" i="11"/>
  <c r="R24" i="11"/>
  <c r="BH24" i="11"/>
  <c r="AG24" i="11"/>
  <c r="AP24" i="11"/>
  <c r="BL24" i="11"/>
  <c r="I24" i="11"/>
  <c r="AO24" i="11"/>
  <c r="BB24" i="11"/>
  <c r="O24" i="11"/>
  <c r="AF24" i="11"/>
  <c r="BO24" i="11"/>
  <c r="BS24" i="11"/>
  <c r="Z24" i="11"/>
  <c r="M24" i="11"/>
  <c r="F24" i="11"/>
  <c r="AJ24" i="11"/>
  <c r="BA24" i="11"/>
  <c r="AD24" i="11"/>
  <c r="BF24" i="11"/>
  <c r="BE24" i="11"/>
  <c r="AL24" i="11"/>
  <c r="AY24" i="11"/>
  <c r="AV24" i="11"/>
  <c r="AK24" i="11"/>
  <c r="J24" i="11"/>
  <c r="AI24" i="11"/>
  <c r="BC24" i="11"/>
  <c r="AB24" i="11"/>
  <c r="BM24" i="11"/>
  <c r="P24" i="11"/>
  <c r="BG24" i="11"/>
  <c r="BQ24" i="11"/>
  <c r="BI24" i="11"/>
  <c r="BN24" i="11"/>
  <c r="AW24" i="11"/>
  <c r="V24" i="11"/>
  <c r="BJ24" i="11"/>
  <c r="W24" i="11"/>
  <c r="AA24" i="11"/>
  <c r="X24" i="11"/>
  <c r="AU24" i="11"/>
  <c r="BK24" i="11"/>
  <c r="AH24" i="11"/>
  <c r="AR24" i="11"/>
  <c r="BD24" i="11"/>
  <c r="B20" i="14"/>
  <c r="BT28" i="11"/>
  <c r="J30" i="14" l="1"/>
  <c r="K29" i="14"/>
  <c r="AC41" i="14"/>
  <c r="AD40" i="14"/>
  <c r="J38" i="14"/>
  <c r="K37" i="14"/>
  <c r="E61" i="14"/>
  <c r="I17" i="7" s="1"/>
  <c r="I14" i="7"/>
  <c r="E36" i="14"/>
  <c r="H32" i="11"/>
  <c r="H33" i="11" s="1"/>
  <c r="H29" i="11"/>
  <c r="H30" i="11" s="1"/>
  <c r="E28" i="11"/>
  <c r="BT31" i="11"/>
  <c r="AF32" i="14"/>
  <c r="AE33" i="14"/>
  <c r="D20" i="3"/>
  <c r="E20" i="3"/>
  <c r="BT24" i="11"/>
  <c r="A20" i="3"/>
  <c r="E20" i="11"/>
  <c r="B20" i="11" s="1"/>
  <c r="A9" i="11"/>
  <c r="K38" i="14" l="1"/>
  <c r="L37" i="14"/>
  <c r="AD41" i="14"/>
  <c r="AE40" i="14"/>
  <c r="K30" i="14"/>
  <c r="L29" i="14"/>
  <c r="I29" i="11"/>
  <c r="I30" i="11" s="1"/>
  <c r="I32" i="11"/>
  <c r="E31" i="11"/>
  <c r="AF33" i="14"/>
  <c r="AG32" i="14"/>
  <c r="B21" i="14"/>
  <c r="D5" i="7"/>
  <c r="A24" i="11"/>
  <c r="E21" i="3"/>
  <c r="A21" i="3"/>
  <c r="D21" i="3"/>
  <c r="E21" i="11"/>
  <c r="L30" i="14" l="1"/>
  <c r="M29" i="14"/>
  <c r="AF40" i="14"/>
  <c r="AE41" i="14"/>
  <c r="L38" i="14"/>
  <c r="M37" i="14"/>
  <c r="J29" i="11"/>
  <c r="J30" i="11" s="1"/>
  <c r="I33" i="11"/>
  <c r="J32" i="11"/>
  <c r="D6" i="7"/>
  <c r="D7" i="7" s="1"/>
  <c r="AH32" i="14"/>
  <c r="AG33" i="14"/>
  <c r="E24" i="14"/>
  <c r="B9" i="14"/>
  <c r="B21" i="11"/>
  <c r="M38" i="14" l="1"/>
  <c r="N37" i="14"/>
  <c r="M30" i="14"/>
  <c r="N29" i="14"/>
  <c r="AF41" i="14"/>
  <c r="AG40" i="14"/>
  <c r="K29" i="11"/>
  <c r="K30" i="11" s="1"/>
  <c r="J33" i="11"/>
  <c r="K32" i="11"/>
  <c r="I15" i="7"/>
  <c r="AI32" i="14"/>
  <c r="AH33" i="14"/>
  <c r="E25" i="14"/>
  <c r="E26" i="14"/>
  <c r="B24" i="14"/>
  <c r="AH40" i="14" l="1"/>
  <c r="AG41" i="14"/>
  <c r="N30" i="14"/>
  <c r="O29" i="14"/>
  <c r="N38" i="14"/>
  <c r="O37" i="14"/>
  <c r="L29" i="11"/>
  <c r="L30" i="11" s="1"/>
  <c r="K33" i="11"/>
  <c r="L32" i="11"/>
  <c r="AI33" i="14"/>
  <c r="AJ32" i="14"/>
  <c r="AH41" i="14" l="1"/>
  <c r="AI40" i="14"/>
  <c r="O38" i="14"/>
  <c r="P37" i="14"/>
  <c r="O30" i="14"/>
  <c r="P29" i="14"/>
  <c r="M29" i="11"/>
  <c r="M30" i="11" s="1"/>
  <c r="M32" i="11"/>
  <c r="L33" i="11"/>
  <c r="AK32" i="14"/>
  <c r="AJ33" i="14"/>
  <c r="N29" i="11" l="1"/>
  <c r="N30" i="11" s="1"/>
  <c r="P30" i="14"/>
  <c r="Q29" i="14"/>
  <c r="P38" i="14"/>
  <c r="Q37" i="14"/>
  <c r="AJ40" i="14"/>
  <c r="AI41" i="14"/>
  <c r="M33" i="11"/>
  <c r="N32" i="11"/>
  <c r="AK33" i="14"/>
  <c r="AL32" i="14"/>
  <c r="O29" i="11" l="1"/>
  <c r="O30" i="11" s="1"/>
  <c r="AK40" i="14"/>
  <c r="AJ41" i="14"/>
  <c r="Q38" i="14"/>
  <c r="R37" i="14"/>
  <c r="Q30" i="14"/>
  <c r="R29" i="14"/>
  <c r="P29" i="11"/>
  <c r="O32" i="11"/>
  <c r="N33" i="11"/>
  <c r="AL33" i="14"/>
  <c r="AM32" i="14"/>
  <c r="AK41" i="14" l="1"/>
  <c r="AL40" i="14"/>
  <c r="R30" i="14"/>
  <c r="S29" i="14"/>
  <c r="R38" i="14"/>
  <c r="S37" i="14"/>
  <c r="O33" i="11"/>
  <c r="P32" i="11"/>
  <c r="Q29" i="11"/>
  <c r="P30" i="11"/>
  <c r="AN32" i="14"/>
  <c r="AM33" i="14"/>
  <c r="S38" i="14" l="1"/>
  <c r="T37" i="14"/>
  <c r="S30" i="14"/>
  <c r="T29" i="14"/>
  <c r="AM40" i="14"/>
  <c r="AL41" i="14"/>
  <c r="Q30" i="11"/>
  <c r="R29" i="11"/>
  <c r="Q32" i="11"/>
  <c r="P33" i="11"/>
  <c r="AN33" i="14"/>
  <c r="AO32" i="14"/>
  <c r="AM41" i="14" l="1"/>
  <c r="AN40" i="14"/>
  <c r="T30" i="14"/>
  <c r="U29" i="14"/>
  <c r="T38" i="14"/>
  <c r="U37" i="14"/>
  <c r="Q33" i="11"/>
  <c r="R32" i="11"/>
  <c r="S29" i="11"/>
  <c r="R30" i="11"/>
  <c r="AP32" i="14"/>
  <c r="AO33" i="14"/>
  <c r="U38" i="14" l="1"/>
  <c r="V37" i="14"/>
  <c r="U30" i="14"/>
  <c r="V29" i="14"/>
  <c r="AN41" i="14"/>
  <c r="AO40" i="14"/>
  <c r="T29" i="11"/>
  <c r="S30" i="11"/>
  <c r="S32" i="11"/>
  <c r="R33" i="11"/>
  <c r="AQ32" i="14"/>
  <c r="AP33" i="14"/>
  <c r="AP40" i="14" l="1"/>
  <c r="AO41" i="14"/>
  <c r="V30" i="14"/>
  <c r="W29" i="14"/>
  <c r="V38" i="14"/>
  <c r="W37" i="14"/>
  <c r="S33" i="11"/>
  <c r="T32" i="11"/>
  <c r="T30" i="11"/>
  <c r="U29" i="11"/>
  <c r="AQ33" i="14"/>
  <c r="AR32" i="14"/>
  <c r="AQ40" i="14" l="1"/>
  <c r="AP41" i="14"/>
  <c r="W38" i="14"/>
  <c r="X37" i="14"/>
  <c r="W30" i="14"/>
  <c r="X29" i="14"/>
  <c r="V29" i="11"/>
  <c r="U30" i="11"/>
  <c r="U32" i="11"/>
  <c r="T33" i="11"/>
  <c r="AR33" i="14"/>
  <c r="AS32" i="14"/>
  <c r="X30" i="14" l="1"/>
  <c r="Y29" i="14"/>
  <c r="X38" i="14"/>
  <c r="Y37" i="14"/>
  <c r="AQ41" i="14"/>
  <c r="AR40" i="14"/>
  <c r="V32" i="11"/>
  <c r="U33" i="11"/>
  <c r="W29" i="11"/>
  <c r="V30" i="11"/>
  <c r="AT32" i="14"/>
  <c r="AS33" i="14"/>
  <c r="AS40" i="14" l="1"/>
  <c r="AR41" i="14"/>
  <c r="Y38" i="14"/>
  <c r="Z37" i="14"/>
  <c r="Y30" i="14"/>
  <c r="Z29" i="14"/>
  <c r="X29" i="11"/>
  <c r="W30" i="11"/>
  <c r="V33" i="11"/>
  <c r="W32" i="11"/>
  <c r="AU32" i="14"/>
  <c r="AT33" i="14"/>
  <c r="Z30" i="14" l="1"/>
  <c r="AA29" i="14"/>
  <c r="Z38" i="14"/>
  <c r="AA37" i="14"/>
  <c r="AS41" i="14"/>
  <c r="AT40" i="14"/>
  <c r="Y29" i="11"/>
  <c r="X30" i="11"/>
  <c r="X32" i="11"/>
  <c r="W33" i="11"/>
  <c r="AV32" i="14"/>
  <c r="AU33" i="14"/>
  <c r="AU40" i="14" l="1"/>
  <c r="AT41" i="14"/>
  <c r="AA38" i="14"/>
  <c r="AB37" i="14"/>
  <c r="AA30" i="14"/>
  <c r="AB29" i="14"/>
  <c r="X33" i="11"/>
  <c r="Y32" i="11"/>
  <c r="Z29" i="11"/>
  <c r="Y30" i="11"/>
  <c r="AW32" i="14"/>
  <c r="AV33" i="14"/>
  <c r="AV40" i="14" l="1"/>
  <c r="AU41" i="14"/>
  <c r="AC29" i="14"/>
  <c r="AB30" i="14"/>
  <c r="AC37" i="14"/>
  <c r="AB38" i="14"/>
  <c r="AA29" i="11"/>
  <c r="Z30" i="11"/>
  <c r="Z32" i="11"/>
  <c r="Y33" i="11"/>
  <c r="AW33" i="14"/>
  <c r="AX32" i="14"/>
  <c r="AD37" i="14" l="1"/>
  <c r="AC38" i="14"/>
  <c r="AD29" i="14"/>
  <c r="AC30" i="14"/>
  <c r="AV41" i="14"/>
  <c r="AW40" i="14"/>
  <c r="AB29" i="11"/>
  <c r="AA30" i="11"/>
  <c r="Z33" i="11"/>
  <c r="AA32" i="11"/>
  <c r="AX33" i="14"/>
  <c r="AY32" i="14"/>
  <c r="AE29" i="14" l="1"/>
  <c r="AD30" i="14"/>
  <c r="AX40" i="14"/>
  <c r="AW41" i="14"/>
  <c r="AE37" i="14"/>
  <c r="AD38" i="14"/>
  <c r="AC29" i="11"/>
  <c r="AB30" i="11"/>
  <c r="AB32" i="11"/>
  <c r="AA33" i="11"/>
  <c r="AY33" i="14"/>
  <c r="AZ32" i="14"/>
  <c r="AF37" i="14" l="1"/>
  <c r="AE38" i="14"/>
  <c r="AY40" i="14"/>
  <c r="AX41" i="14"/>
  <c r="AF29" i="14"/>
  <c r="AE30" i="14"/>
  <c r="AB33" i="11"/>
  <c r="AC32" i="11"/>
  <c r="AD29" i="11"/>
  <c r="AC30" i="11"/>
  <c r="BA32" i="14"/>
  <c r="AZ33" i="14"/>
  <c r="AG29" i="14" l="1"/>
  <c r="AF30" i="14"/>
  <c r="AY41" i="14"/>
  <c r="AZ40" i="14"/>
  <c r="AF38" i="14"/>
  <c r="AG37" i="14"/>
  <c r="AC33" i="11"/>
  <c r="AD32" i="11"/>
  <c r="AE29" i="11"/>
  <c r="AD30" i="11"/>
  <c r="BA33" i="14"/>
  <c r="BB32" i="14"/>
  <c r="AG38" i="14" l="1"/>
  <c r="AH37" i="14"/>
  <c r="BA40" i="14"/>
  <c r="AZ41" i="14"/>
  <c r="AG30" i="14"/>
  <c r="AH29" i="14"/>
  <c r="AD33" i="11"/>
  <c r="AE32" i="11"/>
  <c r="AF29" i="11"/>
  <c r="AE30" i="11"/>
  <c r="BC32" i="14"/>
  <c r="BB33" i="14"/>
  <c r="AH30" i="14" l="1"/>
  <c r="AI29" i="14"/>
  <c r="AH38" i="14"/>
  <c r="AI37" i="14"/>
  <c r="BA41" i="14"/>
  <c r="BB40" i="14"/>
  <c r="AF32" i="11"/>
  <c r="AE33" i="11"/>
  <c r="AG29" i="11"/>
  <c r="AF30" i="11"/>
  <c r="BD32" i="14"/>
  <c r="BC33" i="14"/>
  <c r="BB41" i="14" l="1"/>
  <c r="BC40" i="14"/>
  <c r="AI38" i="14"/>
  <c r="AJ37" i="14"/>
  <c r="AI30" i="14"/>
  <c r="AJ29" i="14"/>
  <c r="AG30" i="11"/>
  <c r="AH29" i="11"/>
  <c r="AF33" i="11"/>
  <c r="AG32" i="11"/>
  <c r="BE32" i="14"/>
  <c r="BD33" i="14"/>
  <c r="AJ30" i="14" l="1"/>
  <c r="AK29" i="14"/>
  <c r="AK37" i="14"/>
  <c r="AJ38" i="14"/>
  <c r="BC41" i="14"/>
  <c r="BD40" i="14"/>
  <c r="AH32" i="11"/>
  <c r="AG33" i="11"/>
  <c r="AI29" i="11"/>
  <c r="AH30" i="11"/>
  <c r="BF32" i="14"/>
  <c r="BE33" i="14"/>
  <c r="AK38" i="14" l="1"/>
  <c r="AL37" i="14"/>
  <c r="BE40" i="14"/>
  <c r="BD41" i="14"/>
  <c r="AL29" i="14"/>
  <c r="AK30" i="14"/>
  <c r="AI30" i="11"/>
  <c r="AJ29" i="11"/>
  <c r="AH33" i="11"/>
  <c r="AI32" i="11"/>
  <c r="BG32" i="14"/>
  <c r="BF33" i="14"/>
  <c r="AL30" i="14" l="1"/>
  <c r="AM29" i="14"/>
  <c r="BE41" i="14"/>
  <c r="BF40" i="14"/>
  <c r="AL38" i="14"/>
  <c r="AM37" i="14"/>
  <c r="AJ32" i="11"/>
  <c r="AI33" i="11"/>
  <c r="AJ30" i="11"/>
  <c r="AK29" i="11"/>
  <c r="BG33" i="14"/>
  <c r="BH32" i="14"/>
  <c r="AM38" i="14" l="1"/>
  <c r="AN37" i="14"/>
  <c r="BF41" i="14"/>
  <c r="BG40" i="14"/>
  <c r="AM30" i="14"/>
  <c r="AN29" i="14"/>
  <c r="AK30" i="11"/>
  <c r="AL29" i="11"/>
  <c r="AK32" i="11"/>
  <c r="AJ33" i="11"/>
  <c r="BH33" i="14"/>
  <c r="BI32" i="14"/>
  <c r="AN30" i="14" l="1"/>
  <c r="AO29" i="14"/>
  <c r="BH40" i="14"/>
  <c r="BG41" i="14"/>
  <c r="AN38" i="14"/>
  <c r="AO37" i="14"/>
  <c r="AL30" i="11"/>
  <c r="AM29" i="11"/>
  <c r="AL32" i="11"/>
  <c r="AK33" i="11"/>
  <c r="BI33" i="14"/>
  <c r="BJ32" i="14"/>
  <c r="BH41" i="14" l="1"/>
  <c r="BI40" i="14"/>
  <c r="AP37" i="14"/>
  <c r="AO38" i="14"/>
  <c r="AO30" i="14"/>
  <c r="AP29" i="14"/>
  <c r="AM30" i="11"/>
  <c r="AN29" i="11"/>
  <c r="AL33" i="11"/>
  <c r="AM32" i="11"/>
  <c r="BK32" i="14"/>
  <c r="BJ33" i="14"/>
  <c r="AQ37" i="14" l="1"/>
  <c r="AP38" i="14"/>
  <c r="AQ29" i="14"/>
  <c r="AP30" i="14"/>
  <c r="BI41" i="14"/>
  <c r="BJ40" i="14"/>
  <c r="AN32" i="11"/>
  <c r="AM33" i="11"/>
  <c r="AN30" i="11"/>
  <c r="AO29" i="11"/>
  <c r="BK33" i="14"/>
  <c r="BL32" i="14"/>
  <c r="AR29" i="14" l="1"/>
  <c r="AQ30" i="14"/>
  <c r="BK40" i="14"/>
  <c r="BJ41" i="14"/>
  <c r="AR37" i="14"/>
  <c r="AQ38" i="14"/>
  <c r="AO30" i="11"/>
  <c r="AP29" i="11"/>
  <c r="AN33" i="11"/>
  <c r="AO32" i="11"/>
  <c r="BM32" i="14"/>
  <c r="BL33" i="14"/>
  <c r="AR38" i="14" l="1"/>
  <c r="AS37" i="14"/>
  <c r="BK41" i="14"/>
  <c r="BL40" i="14"/>
  <c r="AS29" i="14"/>
  <c r="AR30" i="14"/>
  <c r="AP32" i="11"/>
  <c r="AO33" i="11"/>
  <c r="AP30" i="11"/>
  <c r="AQ29" i="11"/>
  <c r="BN32" i="14"/>
  <c r="BM33" i="14"/>
  <c r="AS30" i="14" l="1"/>
  <c r="AT29" i="14"/>
  <c r="BL41" i="14"/>
  <c r="BM40" i="14"/>
  <c r="AT37" i="14"/>
  <c r="AS38" i="14"/>
  <c r="AQ30" i="11"/>
  <c r="AR29" i="11"/>
  <c r="AQ32" i="11"/>
  <c r="AP33" i="11"/>
  <c r="BN33" i="14"/>
  <c r="BO32" i="14"/>
  <c r="BN40" i="14" l="1"/>
  <c r="BM41" i="14"/>
  <c r="AT30" i="14"/>
  <c r="AU29" i="14"/>
  <c r="AU37" i="14"/>
  <c r="AT38" i="14"/>
  <c r="AR30" i="11"/>
  <c r="AS29" i="11"/>
  <c r="AR32" i="11"/>
  <c r="AQ33" i="11"/>
  <c r="BO33" i="14"/>
  <c r="BP32" i="14"/>
  <c r="AV37" i="14" l="1"/>
  <c r="AU38" i="14"/>
  <c r="BO40" i="14"/>
  <c r="BN41" i="14"/>
  <c r="AV29" i="14"/>
  <c r="AU30" i="14"/>
  <c r="AS30" i="11"/>
  <c r="AT29" i="11"/>
  <c r="AR33" i="11"/>
  <c r="AS32" i="11"/>
  <c r="BP33" i="14"/>
  <c r="BQ32" i="14"/>
  <c r="AW29" i="14" l="1"/>
  <c r="AV30" i="14"/>
  <c r="BP40" i="14"/>
  <c r="BO41" i="14"/>
  <c r="AW37" i="14"/>
  <c r="AV38" i="14"/>
  <c r="AS33" i="11"/>
  <c r="AT32" i="11"/>
  <c r="AT30" i="11"/>
  <c r="AU29" i="11"/>
  <c r="BQ33" i="14"/>
  <c r="BR32" i="14"/>
  <c r="AW38" i="14" l="1"/>
  <c r="AX37" i="14"/>
  <c r="BQ40" i="14"/>
  <c r="BP41" i="14"/>
  <c r="AX29" i="14"/>
  <c r="AW30" i="14"/>
  <c r="AU30" i="11"/>
  <c r="AV29" i="11"/>
  <c r="AU32" i="11"/>
  <c r="AT33" i="11"/>
  <c r="BR33" i="14"/>
  <c r="BS32" i="14"/>
  <c r="AX38" i="14" l="1"/>
  <c r="AY37" i="14"/>
  <c r="AX30" i="14"/>
  <c r="AY29" i="14"/>
  <c r="BR40" i="14"/>
  <c r="BQ41" i="14"/>
  <c r="AV30" i="11"/>
  <c r="AW29" i="11"/>
  <c r="AV32" i="11"/>
  <c r="AU33" i="11"/>
  <c r="BS33" i="14"/>
  <c r="BT32" i="14"/>
  <c r="AY30" i="14" l="1"/>
  <c r="AZ29" i="14"/>
  <c r="AY38" i="14"/>
  <c r="AZ37" i="14"/>
  <c r="BS40" i="14"/>
  <c r="BR41" i="14"/>
  <c r="AW30" i="11"/>
  <c r="AX29" i="11"/>
  <c r="AV33" i="11"/>
  <c r="AW32" i="11"/>
  <c r="BT33" i="14"/>
  <c r="BU32" i="14"/>
  <c r="BA37" i="14" l="1"/>
  <c r="AZ38" i="14"/>
  <c r="AZ30" i="14"/>
  <c r="BA29" i="14"/>
  <c r="BT40" i="14"/>
  <c r="BS41" i="14"/>
  <c r="AW33" i="11"/>
  <c r="AX32" i="11"/>
  <c r="AX30" i="11"/>
  <c r="AY29" i="11"/>
  <c r="BU33" i="14"/>
  <c r="BV32" i="14"/>
  <c r="BB29" i="14" l="1"/>
  <c r="BA30" i="14"/>
  <c r="BT41" i="14"/>
  <c r="BU40" i="14"/>
  <c r="BB37" i="14"/>
  <c r="BA38" i="14"/>
  <c r="AY30" i="11"/>
  <c r="AZ29" i="11"/>
  <c r="AY32" i="11"/>
  <c r="AX33" i="11"/>
  <c r="BV33" i="14"/>
  <c r="BW32" i="14"/>
  <c r="BV40" i="14" l="1"/>
  <c r="BU41" i="14"/>
  <c r="BC37" i="14"/>
  <c r="BB38" i="14"/>
  <c r="BC29" i="14"/>
  <c r="BB30" i="14"/>
  <c r="AZ30" i="11"/>
  <c r="BA29" i="11"/>
  <c r="AY33" i="11"/>
  <c r="AZ32" i="11"/>
  <c r="BW33" i="14"/>
  <c r="E33" i="14" s="1"/>
  <c r="E62" i="14" s="1"/>
  <c r="I18" i="7" s="1"/>
  <c r="E32" i="14"/>
  <c r="BD29" i="14" l="1"/>
  <c r="BC30" i="14"/>
  <c r="BD37" i="14"/>
  <c r="BC38" i="14"/>
  <c r="BV41" i="14"/>
  <c r="BW40" i="14"/>
  <c r="BA32" i="11"/>
  <c r="AZ33" i="11"/>
  <c r="BA30" i="11"/>
  <c r="BB29" i="11"/>
  <c r="E40" i="14" l="1"/>
  <c r="BW41" i="14"/>
  <c r="E41" i="14" s="1"/>
  <c r="E63" i="14" s="1"/>
  <c r="I19" i="7" s="1"/>
  <c r="BD38" i="14"/>
  <c r="BE37" i="14"/>
  <c r="BE29" i="14"/>
  <c r="BD30" i="14"/>
  <c r="BB30" i="11"/>
  <c r="BC29" i="11"/>
  <c r="BB32" i="11"/>
  <c r="BA33" i="11"/>
  <c r="BE38" i="14" l="1"/>
  <c r="BF37" i="14"/>
  <c r="BE30" i="14"/>
  <c r="BF29" i="14"/>
  <c r="BC30" i="11"/>
  <c r="BD29" i="11"/>
  <c r="BC32" i="11"/>
  <c r="BB33" i="11"/>
  <c r="BF30" i="14" l="1"/>
  <c r="BG29" i="14"/>
  <c r="BF38" i="14"/>
  <c r="BG37" i="14"/>
  <c r="BD30" i="11"/>
  <c r="BE29" i="11"/>
  <c r="BC33" i="11"/>
  <c r="BD32" i="11"/>
  <c r="BG38" i="14" l="1"/>
  <c r="BH37" i="14"/>
  <c r="BG30" i="14"/>
  <c r="BH29" i="14"/>
  <c r="BE32" i="11"/>
  <c r="BD33" i="11"/>
  <c r="BE30" i="11"/>
  <c r="BF29" i="11"/>
  <c r="BI29" i="14" l="1"/>
  <c r="BH30" i="14"/>
  <c r="BH38" i="14"/>
  <c r="BI37" i="14"/>
  <c r="BF30" i="11"/>
  <c r="BG29" i="11"/>
  <c r="BF32" i="11"/>
  <c r="BE33" i="11"/>
  <c r="BI38" i="14" l="1"/>
  <c r="BJ37" i="14"/>
  <c r="BJ29" i="14"/>
  <c r="BI30" i="14"/>
  <c r="BG30" i="11"/>
  <c r="BH29" i="11"/>
  <c r="BF33" i="11"/>
  <c r="BG32" i="11"/>
  <c r="BK37" i="14" l="1"/>
  <c r="BJ38" i="14"/>
  <c r="BJ30" i="14"/>
  <c r="BK29" i="14"/>
  <c r="BH32" i="11"/>
  <c r="BG33" i="11"/>
  <c r="BH30" i="11"/>
  <c r="BI29" i="11"/>
  <c r="BL29" i="14" l="1"/>
  <c r="BK30" i="14"/>
  <c r="BK38" i="14"/>
  <c r="BL37" i="14"/>
  <c r="BI30" i="11"/>
  <c r="BJ29" i="11"/>
  <c r="BH33" i="11"/>
  <c r="BI32" i="11"/>
  <c r="BL38" i="14" l="1"/>
  <c r="BM37" i="14"/>
  <c r="BL30" i="14"/>
  <c r="BM29" i="14"/>
  <c r="BI33" i="11"/>
  <c r="BJ32" i="11"/>
  <c r="BJ30" i="11"/>
  <c r="BK29" i="11"/>
  <c r="BM30" i="14" l="1"/>
  <c r="BN29" i="14"/>
  <c r="BM38" i="14"/>
  <c r="BN37" i="14"/>
  <c r="BK30" i="11"/>
  <c r="BL29" i="11"/>
  <c r="BK32" i="11"/>
  <c r="BJ33" i="11"/>
  <c r="BN38" i="14" l="1"/>
  <c r="BO37" i="14"/>
  <c r="BN30" i="14"/>
  <c r="BO29" i="14"/>
  <c r="BL30" i="11"/>
  <c r="BM29" i="11"/>
  <c r="BK33" i="11"/>
  <c r="BL32" i="11"/>
  <c r="BO30" i="14" l="1"/>
  <c r="BP29" i="14"/>
  <c r="BP37" i="14"/>
  <c r="BO38" i="14"/>
  <c r="BM32" i="11"/>
  <c r="BL33" i="11"/>
  <c r="BM30" i="11"/>
  <c r="BN29" i="11"/>
  <c r="BP30" i="14" l="1"/>
  <c r="BQ29" i="14"/>
  <c r="BP38" i="14"/>
  <c r="BQ37" i="14"/>
  <c r="BN30" i="11"/>
  <c r="BO29" i="11"/>
  <c r="BN32" i="11"/>
  <c r="BM33" i="11"/>
  <c r="BQ38" i="14" l="1"/>
  <c r="BR37" i="14"/>
  <c r="BR29" i="14"/>
  <c r="BQ30" i="14"/>
  <c r="BO30" i="11"/>
  <c r="BP29" i="11"/>
  <c r="BN33" i="11"/>
  <c r="BO32" i="11"/>
  <c r="BS37" i="14" l="1"/>
  <c r="BR38" i="14"/>
  <c r="BR30" i="14"/>
  <c r="BS29" i="14"/>
  <c r="BP32" i="11"/>
  <c r="BO33" i="11"/>
  <c r="BP30" i="11"/>
  <c r="BQ29" i="11"/>
  <c r="BT29" i="14" l="1"/>
  <c r="BS30" i="14"/>
  <c r="BT37" i="14"/>
  <c r="BS38" i="14"/>
  <c r="BQ30" i="11"/>
  <c r="BR29" i="11"/>
  <c r="BQ32" i="11"/>
  <c r="BP33" i="11"/>
  <c r="BT38" i="14" l="1"/>
  <c r="BU37" i="14"/>
  <c r="BT30" i="14"/>
  <c r="BU29" i="14"/>
  <c r="BR30" i="11"/>
  <c r="BS29" i="11"/>
  <c r="BQ33" i="11"/>
  <c r="BR32" i="11"/>
  <c r="BV29" i="14" l="1"/>
  <c r="BU30" i="14"/>
  <c r="BV37" i="14"/>
  <c r="BU38" i="14"/>
  <c r="BS32" i="11"/>
  <c r="BR33" i="11"/>
  <c r="BS30" i="11"/>
  <c r="BT29" i="11"/>
  <c r="BV38" i="14" l="1"/>
  <c r="BW37" i="14"/>
  <c r="BW29" i="14"/>
  <c r="BV30" i="14"/>
  <c r="BT30" i="11"/>
  <c r="BU29" i="11"/>
  <c r="BS33" i="11"/>
  <c r="BT32" i="11"/>
  <c r="BW38" i="14" l="1"/>
  <c r="E38" i="14" s="1"/>
  <c r="E55" i="14" s="1"/>
  <c r="D19" i="7" s="1"/>
  <c r="E37" i="14"/>
  <c r="E50" i="14" s="1"/>
  <c r="E29" i="14"/>
  <c r="BW30" i="14"/>
  <c r="E30" i="14" s="1"/>
  <c r="E54" i="14" s="1"/>
  <c r="D18" i="7" s="1"/>
  <c r="BU32" i="11"/>
  <c r="BT33" i="11"/>
  <c r="BU30" i="11"/>
  <c r="BV29" i="11"/>
  <c r="E52" i="14" l="1"/>
  <c r="D16" i="7" s="1"/>
  <c r="D14" i="7"/>
  <c r="BV30" i="11"/>
  <c r="BW29" i="11"/>
  <c r="BV32" i="11"/>
  <c r="BU33" i="11"/>
  <c r="BW32" i="11" l="1"/>
  <c r="BV33" i="11"/>
  <c r="BW30" i="11"/>
  <c r="BX29" i="11"/>
  <c r="BX30" i="11" l="1"/>
  <c r="E30" i="11" s="1"/>
  <c r="E29" i="11"/>
  <c r="BX32" i="11"/>
  <c r="BW33" i="11"/>
  <c r="E32" i="11" l="1"/>
  <c r="BX33" i="11"/>
  <c r="E33" i="11" s="1"/>
  <c r="D9" i="7" l="1"/>
  <c r="B19" i="14" l="1"/>
  <c r="E53" i="14"/>
  <c r="D17" i="7" s="1"/>
  <c r="D19" i="3"/>
  <c r="E19" i="3"/>
  <c r="E24" i="3" s="1"/>
  <c r="E19" i="11"/>
  <c r="A19" i="3"/>
  <c r="B19" i="11" l="1"/>
  <c r="E9" i="11"/>
  <c r="D24" i="3"/>
  <c r="A9" i="3"/>
  <c r="E26" i="3"/>
  <c r="E25" i="3"/>
  <c r="A24" i="3"/>
  <c r="D26" i="3" l="1"/>
  <c r="D25" i="3"/>
  <c r="E24" i="11"/>
  <c r="B9" i="11"/>
  <c r="E26" i="11" l="1"/>
  <c r="B24" i="11"/>
  <c r="E25" i="11"/>
</calcChain>
</file>

<file path=xl/sharedStrings.xml><?xml version="1.0" encoding="utf-8"?>
<sst xmlns="http://schemas.openxmlformats.org/spreadsheetml/2006/main" count="366" uniqueCount="143">
  <si>
    <t>м2</t>
  </si>
  <si>
    <t>Ед. измерения</t>
  </si>
  <si>
    <t>Значение</t>
  </si>
  <si>
    <t>Примечание</t>
  </si>
  <si>
    <t>Наименование</t>
  </si>
  <si>
    <t>Полезная площадь всего</t>
  </si>
  <si>
    <t>руб</t>
  </si>
  <si>
    <t xml:space="preserve">Доход от 1 м2 полезной площади </t>
  </si>
  <si>
    <t>Себестоимость 1 м2 полезной площади, а именно:</t>
  </si>
  <si>
    <t>Земля</t>
  </si>
  <si>
    <t>Маркетинг+Риелторские, а именно:</t>
  </si>
  <si>
    <t>Риелторские</t>
  </si>
  <si>
    <t>Подготовительные к СМР</t>
  </si>
  <si>
    <t>Проценты банку + другие платежи банку</t>
  </si>
  <si>
    <t>Налоги</t>
  </si>
  <si>
    <t>АХР и прочие, а именно:</t>
  </si>
  <si>
    <t>Непредвиденные</t>
  </si>
  <si>
    <t>Прибыль</t>
  </si>
  <si>
    <t>Рентабельность продаж (прибыль/доход)</t>
  </si>
  <si>
    <t>Рентабельность вложений (прибыль/себестоимость)</t>
  </si>
  <si>
    <t>Доля инвестора в м2</t>
  </si>
  <si>
    <t>Наша доля в м2 полезной площади</t>
  </si>
  <si>
    <t>на лот</t>
  </si>
  <si>
    <t>Расчётное кол-во наших лотов</t>
  </si>
  <si>
    <t>лот</t>
  </si>
  <si>
    <t>Ориентиравался на средний размер лота = 50 м2</t>
  </si>
  <si>
    <t>Всего</t>
  </si>
  <si>
    <t>% от дохода</t>
  </si>
  <si>
    <t>на м2 полезной площади.</t>
  </si>
  <si>
    <t>на м2 полезной площади
без учёта инвесторских площадей</t>
  </si>
  <si>
    <t>ТЭП</t>
  </si>
  <si>
    <t>Цена продажная за м2</t>
  </si>
  <si>
    <t>%
от суммы продаж</t>
  </si>
  <si>
    <t>Маркетинг</t>
  </si>
  <si>
    <t>Проектирование</t>
  </si>
  <si>
    <t>на м2 общей площади</t>
  </si>
  <si>
    <t>Общая площадь всего</t>
  </si>
  <si>
    <t>СМР за м2 общей площади</t>
  </si>
  <si>
    <t>Обычно проектирование дороже, но в этом проекте получили ком предложение на сумму намного меньшую, чем ожидали. Связано с однотипной конструкцией зданий и относительно большим объёмом проекта.</t>
  </si>
  <si>
    <t>Информацию согласовал с Заказчиком при последней встрече</t>
  </si>
  <si>
    <t xml:space="preserve">АХР и прочие
</t>
  </si>
  <si>
    <t>руб в месяц</t>
  </si>
  <si>
    <t>Продолжительность проекта</t>
  </si>
  <si>
    <t>мес</t>
  </si>
  <si>
    <t>Согласовано на последнем совещании</t>
  </si>
  <si>
    <t>Коэффициент полезной площади</t>
  </si>
  <si>
    <t>Этажность</t>
  </si>
  <si>
    <t>кол-во</t>
  </si>
  <si>
    <t>Средний размер квартиры</t>
  </si>
  <si>
    <t>Концепция</t>
  </si>
  <si>
    <t>недорогое жильё</t>
  </si>
  <si>
    <t>% от бюджета проекта</t>
  </si>
  <si>
    <t>Сети, дороги и благоустройство</t>
  </si>
  <si>
    <t>СМР</t>
  </si>
  <si>
    <t>% от суммы СМР</t>
  </si>
  <si>
    <t>Продолжительность активной части СМР</t>
  </si>
  <si>
    <t>Параметр "Доля себестоимости от суммы дохода с продаж"</t>
  </si>
  <si>
    <t>Разрешительные</t>
  </si>
  <si>
    <t>Ставка дисконтирования</t>
  </si>
  <si>
    <t>%</t>
  </si>
  <si>
    <t>Комиссия на банковское обслуживание</t>
  </si>
  <si>
    <t>Ставка налога на прибыль</t>
  </si>
  <si>
    <t>Исходные данные
для расчёта банковского обслуживания и налоговой нагрузки</t>
  </si>
  <si>
    <t xml:space="preserve">Показатели эффективности </t>
  </si>
  <si>
    <t>Чистый денежный поток (CF)</t>
  </si>
  <si>
    <t>Чистая приведённая стоимость (NPV)</t>
  </si>
  <si>
    <t>Внутренняя норма доходности (IRR)</t>
  </si>
  <si>
    <t>Коэффициент покрытия долга денежными потоками (LLCR)</t>
  </si>
  <si>
    <t>Период окупаемости (PP)</t>
  </si>
  <si>
    <t>Дисконтируемый период окупаемости (DPP)</t>
  </si>
  <si>
    <t>Показатели эффективности на собственный капитал</t>
  </si>
  <si>
    <t>Структура капитала</t>
  </si>
  <si>
    <t>Доля</t>
  </si>
  <si>
    <t>Банк</t>
  </si>
  <si>
    <t>ИТОГО</t>
  </si>
  <si>
    <t>Собств.капитал</t>
  </si>
  <si>
    <t>Доля инвестора в % от "Полезная площадь всего"</t>
  </si>
  <si>
    <t>ПиР</t>
  </si>
  <si>
    <t>ПиР, а именно:</t>
  </si>
  <si>
    <t>ФЛАГИ</t>
  </si>
  <si>
    <t>Если есть разделение на периоды, то:
Доля от общей суммы в первом периоде</t>
  </si>
  <si>
    <t>Если есть разделение на периоды, то:
Доля от общей суммы во втором периоде</t>
  </si>
  <si>
    <t>ИТОГО по месяцам</t>
  </si>
  <si>
    <t>ПРОВЕРКА</t>
  </si>
  <si>
    <t>СРАВНЕНИЕ</t>
  </si>
  <si>
    <t>Поступления минус Платежи</t>
  </si>
  <si>
    <t>Сумма платежей за счёт заёмных средств</t>
  </si>
  <si>
    <t>Сальдо суммы кредита на конец отчётного периода</t>
  </si>
  <si>
    <t>Сальдо суммы кредита на начало отчётного периода</t>
  </si>
  <si>
    <t>Сумма поступлений от продаж</t>
  </si>
  <si>
    <t>Сальдо суммы поступлений от продаж на начало отчётного периода</t>
  </si>
  <si>
    <t>Сальдо суммы поступлений от продаж на конец отчётного периода</t>
  </si>
  <si>
    <t>Коэффициент для расчёта процента по кредиту</t>
  </si>
  <si>
    <t>Уровень покрытия счетов ЭСКРОУ</t>
  </si>
  <si>
    <t>Помесячный расчёт проекта</t>
  </si>
  <si>
    <t>находим самостоятельно</t>
  </si>
  <si>
    <t>Комиссия за открытие проектного кредита</t>
  </si>
  <si>
    <t>Комиссия за банковское обслуживание</t>
  </si>
  <si>
    <t>%
от суммы кредита</t>
  </si>
  <si>
    <t>Проценты банку</t>
  </si>
  <si>
    <t>Налог на прибыль</t>
  </si>
  <si>
    <t>Доход</t>
  </si>
  <si>
    <t>Расход, а именно:</t>
  </si>
  <si>
    <t>обнулил, т.к. на данной стадии расчёта производится более подробный расчёт</t>
  </si>
  <si>
    <t>% от суммы прибыли</t>
  </si>
  <si>
    <t>Сальдо проекта простое</t>
  </si>
  <si>
    <t>Сальдо собственного капитала</t>
  </si>
  <si>
    <t>Сальдо собственного капитала нарастающим итогом</t>
  </si>
  <si>
    <t>Сроки возврата инвестиций</t>
  </si>
  <si>
    <t>Ед изм</t>
  </si>
  <si>
    <t>АХР и прочие</t>
  </si>
  <si>
    <t>Расход</t>
  </si>
  <si>
    <t>Прибыль (чистая)</t>
  </si>
  <si>
    <t>Рентабельность продаж</t>
  </si>
  <si>
    <t>Основные данные о проекте</t>
  </si>
  <si>
    <t>Сумма дисконтировнных потоков</t>
  </si>
  <si>
    <t>Норма дисконта, %</t>
  </si>
  <si>
    <t>в всего стоит норма дисконтирования за год</t>
  </si>
  <si>
    <t>вспомогательная строка для расчёта суммы дисконтирования</t>
  </si>
  <si>
    <t>Дисконтируемый поток наростающим итогом</t>
  </si>
  <si>
    <t>Сальдо проекта простое нарастающим итогом</t>
  </si>
  <si>
    <t>Сроки возврата инвестиций (собственный капитал)</t>
  </si>
  <si>
    <r>
      <t xml:space="preserve">Индекс доходности (PI)
</t>
    </r>
    <r>
      <rPr>
        <i/>
        <sz val="8"/>
        <rFont val="Calibri"/>
        <family val="2"/>
        <charset val="204"/>
        <scheme val="minor"/>
      </rPr>
      <t>отношение дисконтируемых денежных потоков от инвестиций к сумме инвестиций (NPV/I). I - вложения</t>
    </r>
  </si>
  <si>
    <t>Сумма дисконтировнных потоков (собственный капитал)</t>
  </si>
  <si>
    <t>Дисконтируемый поток наростающим итогом (собственный капитал)</t>
  </si>
  <si>
    <t>Дисконтируемый период окупаемости (DPP) (собственный капитал)</t>
  </si>
  <si>
    <t>Комиссия на открытие проектного финансирования</t>
  </si>
  <si>
    <t>Исходные данные
для расчёта NPV</t>
  </si>
  <si>
    <t>Исходные данные
(основные)</t>
  </si>
  <si>
    <t>Расчёт NPV</t>
  </si>
  <si>
    <t xml:space="preserve">I
% ставка по КД </t>
  </si>
  <si>
    <t xml:space="preserve">К
ссуда </t>
  </si>
  <si>
    <t xml:space="preserve">F
счета эскроу </t>
  </si>
  <si>
    <t xml:space="preserve">минимальная </t>
  </si>
  <si>
    <t xml:space="preserve">I(v) специальная </t>
  </si>
  <si>
    <t>КС ЦБ + 2 п.п.</t>
  </si>
  <si>
    <t xml:space="preserve">I(i) базовая </t>
  </si>
  <si>
    <t xml:space="preserve">значения % ставок </t>
  </si>
  <si>
    <t xml:space="preserve">% ставки </t>
  </si>
  <si>
    <t>Результат за месяц с учётом стоимости денег</t>
  </si>
  <si>
    <t>квартал</t>
  </si>
  <si>
    <t>Поквартальный расчёт проекта</t>
  </si>
  <si>
    <r>
      <t xml:space="preserve">Расчёт проекта
</t>
    </r>
    <r>
      <rPr>
        <b/>
        <sz val="8"/>
        <color theme="1"/>
        <rFont val="Calibri"/>
        <family val="2"/>
        <charset val="204"/>
        <scheme val="minor"/>
      </rPr>
      <t>(Вариант 3)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</si>
</sst>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#,##0\ _₽"/>
    <numFmt numFmtId="166" formatCode="_-* #,##0.00\ _₽_-;\-* #,##0.00\ _₽_-;_-* &quot;-&quot;??\ _₽_-;_-@_-"/>
  </numFmts>
  <fonts count="24" x14ac:knownFonts="1"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sz val="8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B0F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9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7"/>
      <name val="Times New Roman"/>
      <family val="1"/>
      <charset val="204"/>
    </font>
    <font>
      <i/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4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</borders>
  <cellStyleXfs count="5">
    <xf numFmtId="0" fontId="0" fillId="0" borderId="0"/>
    <xf numFmtId="0" fontId="16" fillId="0" borderId="0"/>
    <xf numFmtId="0" fontId="13" fillId="0" borderId="0"/>
    <xf numFmtId="0" fontId="13" fillId="0" borderId="0"/>
    <xf numFmtId="166" fontId="13" fillId="0" borderId="0" applyFont="0" applyFill="0" applyBorder="0" applyAlignment="0" applyProtection="0"/>
  </cellStyleXfs>
  <cellXfs count="190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3" fontId="0" fillId="0" borderId="5" xfId="0" applyNumberFormat="1" applyBorder="1"/>
    <xf numFmtId="3" fontId="0" fillId="0" borderId="8" xfId="0" applyNumberFormat="1" applyBorder="1"/>
    <xf numFmtId="0" fontId="0" fillId="0" borderId="4" xfId="0" applyBorder="1" applyAlignment="1">
      <alignment wrapText="1"/>
    </xf>
    <xf numFmtId="0" fontId="0" fillId="0" borderId="7" xfId="0" applyBorder="1" applyAlignment="1">
      <alignment wrapText="1"/>
    </xf>
    <xf numFmtId="3" fontId="0" fillId="0" borderId="0" xfId="0" applyNumberFormat="1"/>
    <xf numFmtId="0" fontId="0" fillId="0" borderId="6" xfId="0" applyBorder="1" applyAlignment="1">
      <alignment wrapText="1"/>
    </xf>
    <xf numFmtId="0" fontId="0" fillId="0" borderId="9" xfId="0" applyBorder="1" applyAlignment="1">
      <alignment wrapText="1"/>
    </xf>
    <xf numFmtId="3" fontId="1" fillId="0" borderId="6" xfId="0" applyNumberFormat="1" applyFont="1" applyBorder="1"/>
    <xf numFmtId="0" fontId="1" fillId="0" borderId="4" xfId="0" applyFont="1" applyBorder="1"/>
    <xf numFmtId="3" fontId="1" fillId="0" borderId="5" xfId="0" applyNumberFormat="1" applyFont="1" applyBorder="1"/>
    <xf numFmtId="0" fontId="2" fillId="0" borderId="4" xfId="0" applyFont="1" applyBorder="1"/>
    <xf numFmtId="0" fontId="1" fillId="0" borderId="4" xfId="0" applyFont="1" applyBorder="1" applyAlignment="1">
      <alignment wrapText="1"/>
    </xf>
    <xf numFmtId="9" fontId="0" fillId="0" borderId="5" xfId="0" applyNumberFormat="1" applyBorder="1"/>
    <xf numFmtId="9" fontId="0" fillId="0" borderId="6" xfId="0" applyNumberFormat="1" applyBorder="1"/>
    <xf numFmtId="0" fontId="1" fillId="0" borderId="7" xfId="0" applyFont="1" applyBorder="1"/>
    <xf numFmtId="9" fontId="0" fillId="0" borderId="8" xfId="0" applyNumberFormat="1" applyBorder="1"/>
    <xf numFmtId="9" fontId="0" fillId="0" borderId="9" xfId="0" applyNumberFormat="1" applyBorder="1"/>
    <xf numFmtId="9" fontId="0" fillId="0" borderId="12" xfId="0" applyNumberFormat="1" applyBorder="1"/>
    <xf numFmtId="9" fontId="0" fillId="0" borderId="13" xfId="0" applyNumberFormat="1" applyBorder="1"/>
    <xf numFmtId="9" fontId="1" fillId="0" borderId="12" xfId="0" applyNumberFormat="1" applyFont="1" applyBorder="1"/>
    <xf numFmtId="164" fontId="1" fillId="0" borderId="12" xfId="0" applyNumberFormat="1" applyFont="1" applyBorder="1"/>
    <xf numFmtId="3" fontId="1" fillId="0" borderId="5" xfId="0" applyNumberFormat="1" applyFont="1" applyFill="1" applyBorder="1"/>
    <xf numFmtId="0" fontId="0" fillId="2" borderId="2" xfId="0" applyFill="1" applyBorder="1" applyAlignment="1">
      <alignment horizontal="center" wrapText="1"/>
    </xf>
    <xf numFmtId="3" fontId="5" fillId="0" borderId="5" xfId="0" applyNumberFormat="1" applyFont="1" applyBorder="1"/>
    <xf numFmtId="0" fontId="0" fillId="0" borderId="5" xfId="0" applyBorder="1" applyAlignment="1">
      <alignment horizontal="center" wrapText="1"/>
    </xf>
    <xf numFmtId="9" fontId="5" fillId="0" borderId="5" xfId="0" applyNumberFormat="1" applyFont="1" applyBorder="1"/>
    <xf numFmtId="164" fontId="5" fillId="0" borderId="5" xfId="0" applyNumberFormat="1" applyFont="1" applyBorder="1"/>
    <xf numFmtId="0" fontId="0" fillId="0" borderId="5" xfId="0" applyBorder="1" applyAlignment="1">
      <alignment horizontal="center"/>
    </xf>
    <xf numFmtId="0" fontId="0" fillId="0" borderId="9" xfId="0" applyBorder="1"/>
    <xf numFmtId="10" fontId="0" fillId="0" borderId="0" xfId="0" applyNumberFormat="1"/>
    <xf numFmtId="3" fontId="5" fillId="0" borderId="8" xfId="0" applyNumberFormat="1" applyFont="1" applyBorder="1"/>
    <xf numFmtId="0" fontId="4" fillId="2" borderId="2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4" fontId="5" fillId="0" borderId="5" xfId="0" applyNumberFormat="1" applyFont="1" applyBorder="1"/>
    <xf numFmtId="3" fontId="7" fillId="0" borderId="5" xfId="0" applyNumberFormat="1" applyFont="1" applyBorder="1"/>
    <xf numFmtId="0" fontId="0" fillId="0" borderId="14" xfId="0" applyBorder="1" applyAlignment="1">
      <alignment wrapText="1"/>
    </xf>
    <xf numFmtId="0" fontId="0" fillId="0" borderId="15" xfId="0" applyBorder="1"/>
    <xf numFmtId="0" fontId="0" fillId="0" borderId="17" xfId="0" applyFill="1" applyBorder="1" applyAlignment="1">
      <alignment wrapText="1"/>
    </xf>
    <xf numFmtId="0" fontId="0" fillId="0" borderId="18" xfId="0" applyBorder="1" applyAlignment="1"/>
    <xf numFmtId="0" fontId="1" fillId="0" borderId="14" xfId="0" applyFont="1" applyBorder="1"/>
    <xf numFmtId="0" fontId="0" fillId="0" borderId="15" xfId="0" applyBorder="1" applyAlignment="1">
      <alignment horizontal="center" wrapText="1"/>
    </xf>
    <xf numFmtId="9" fontId="5" fillId="0" borderId="15" xfId="0" applyNumberFormat="1" applyFont="1" applyBorder="1"/>
    <xf numFmtId="0" fontId="0" fillId="0" borderId="16" xfId="0" applyBorder="1"/>
    <xf numFmtId="0" fontId="1" fillId="0" borderId="20" xfId="0" applyFont="1" applyFill="1" applyBorder="1"/>
    <xf numFmtId="0" fontId="0" fillId="0" borderId="21" xfId="0" applyBorder="1"/>
    <xf numFmtId="9" fontId="5" fillId="0" borderId="8" xfId="0" applyNumberFormat="1" applyFont="1" applyBorder="1"/>
    <xf numFmtId="0" fontId="0" fillId="0" borderId="22" xfId="0" applyBorder="1"/>
    <xf numFmtId="0" fontId="1" fillId="0" borderId="4" xfId="0" applyFont="1" applyFill="1" applyBorder="1"/>
    <xf numFmtId="0" fontId="1" fillId="0" borderId="7" xfId="0" applyFont="1" applyFill="1" applyBorder="1"/>
    <xf numFmtId="0" fontId="0" fillId="0" borderId="8" xfId="0" applyBorder="1" applyAlignment="1">
      <alignment horizontal="center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4" xfId="0" applyFont="1" applyBorder="1"/>
    <xf numFmtId="3" fontId="11" fillId="0" borderId="5" xfId="0" applyNumberFormat="1" applyFont="1" applyBorder="1" applyAlignment="1">
      <alignment horizontal="right"/>
    </xf>
    <xf numFmtId="9" fontId="11" fillId="0" borderId="6" xfId="0" applyNumberFormat="1" applyFont="1" applyBorder="1" applyAlignment="1">
      <alignment horizontal="right"/>
    </xf>
    <xf numFmtId="0" fontId="11" fillId="0" borderId="7" xfId="0" applyFont="1" applyBorder="1"/>
    <xf numFmtId="3" fontId="11" fillId="0" borderId="8" xfId="0" applyNumberFormat="1" applyFont="1" applyBorder="1" applyAlignment="1">
      <alignment horizontal="right"/>
    </xf>
    <xf numFmtId="0" fontId="12" fillId="0" borderId="4" xfId="0" applyFont="1" applyFill="1" applyBorder="1"/>
    <xf numFmtId="0" fontId="12" fillId="0" borderId="7" xfId="0" applyFont="1" applyFill="1" applyBorder="1"/>
    <xf numFmtId="9" fontId="0" fillId="0" borderId="0" xfId="0" applyNumberFormat="1"/>
    <xf numFmtId="0" fontId="0" fillId="0" borderId="19" xfId="0" applyBorder="1" applyAlignment="1">
      <alignment horizontal="center"/>
    </xf>
    <xf numFmtId="3" fontId="0" fillId="3" borderId="0" xfId="0" applyNumberFormat="1" applyFill="1"/>
    <xf numFmtId="0" fontId="0" fillId="3" borderId="0" xfId="0" applyFill="1"/>
    <xf numFmtId="0" fontId="0" fillId="0" borderId="0" xfId="0" applyFill="1"/>
    <xf numFmtId="0" fontId="0" fillId="4" borderId="0" xfId="0" applyFill="1"/>
    <xf numFmtId="4" fontId="1" fillId="0" borderId="5" xfId="0" applyNumberFormat="1" applyFont="1" applyBorder="1"/>
    <xf numFmtId="9" fontId="1" fillId="0" borderId="13" xfId="0" applyNumberFormat="1" applyFont="1" applyBorder="1"/>
    <xf numFmtId="3" fontId="1" fillId="0" borderId="8" xfId="0" applyNumberFormat="1" applyFont="1" applyBorder="1"/>
    <xf numFmtId="3" fontId="1" fillId="0" borderId="9" xfId="0" applyNumberFormat="1" applyFont="1" applyBorder="1"/>
    <xf numFmtId="0" fontId="0" fillId="5" borderId="0" xfId="0" applyFill="1"/>
    <xf numFmtId="0" fontId="0" fillId="6" borderId="0" xfId="0" applyFill="1"/>
    <xf numFmtId="3" fontId="0" fillId="0" borderId="6" xfId="0" applyNumberFormat="1" applyBorder="1"/>
    <xf numFmtId="4" fontId="1" fillId="0" borderId="6" xfId="0" applyNumberFormat="1" applyFont="1" applyBorder="1"/>
    <xf numFmtId="9" fontId="0" fillId="0" borderId="23" xfId="0" applyNumberFormat="1" applyBorder="1"/>
    <xf numFmtId="9" fontId="0" fillId="0" borderId="24" xfId="0" applyNumberFormat="1" applyBorder="1"/>
    <xf numFmtId="0" fontId="14" fillId="2" borderId="30" xfId="0" applyFont="1" applyFill="1" applyBorder="1" applyAlignment="1">
      <alignment horizontal="center" wrapText="1"/>
    </xf>
    <xf numFmtId="0" fontId="14" fillId="2" borderId="29" xfId="0" applyFont="1" applyFill="1" applyBorder="1" applyAlignment="1">
      <alignment horizontal="center" wrapText="1"/>
    </xf>
    <xf numFmtId="0" fontId="0" fillId="0" borderId="0" xfId="0" applyAlignment="1"/>
    <xf numFmtId="0" fontId="0" fillId="2" borderId="31" xfId="0" applyFill="1" applyBorder="1" applyAlignment="1"/>
    <xf numFmtId="0" fontId="0" fillId="2" borderId="32" xfId="0" applyFill="1" applyBorder="1" applyAlignment="1"/>
    <xf numFmtId="0" fontId="0" fillId="2" borderId="33" xfId="0" applyFill="1" applyBorder="1"/>
    <xf numFmtId="0" fontId="0" fillId="2" borderId="34" xfId="0" applyFill="1" applyBorder="1"/>
    <xf numFmtId="3" fontId="15" fillId="0" borderId="25" xfId="0" applyNumberFormat="1" applyFont="1" applyBorder="1"/>
    <xf numFmtId="9" fontId="15" fillId="0" borderId="26" xfId="0" applyNumberFormat="1" applyFont="1" applyBorder="1"/>
    <xf numFmtId="0" fontId="14" fillId="0" borderId="0" xfId="0" applyFont="1"/>
    <xf numFmtId="0" fontId="2" fillId="0" borderId="0" xfId="0" applyFont="1" applyFill="1" applyBorder="1"/>
    <xf numFmtId="3" fontId="14" fillId="0" borderId="0" xfId="0" applyNumberFormat="1" applyFont="1"/>
    <xf numFmtId="3" fontId="0" fillId="0" borderId="36" xfId="0" applyNumberFormat="1" applyBorder="1"/>
    <xf numFmtId="3" fontId="0" fillId="0" borderId="37" xfId="0" applyNumberFormat="1" applyBorder="1"/>
    <xf numFmtId="0" fontId="0" fillId="2" borderId="38" xfId="0" applyFill="1" applyBorder="1" applyAlignment="1">
      <alignment horizontal="center"/>
    </xf>
    <xf numFmtId="0" fontId="0" fillId="2" borderId="39" xfId="0" applyFill="1" applyBorder="1" applyAlignment="1">
      <alignment horizontal="center"/>
    </xf>
    <xf numFmtId="0" fontId="1" fillId="0" borderId="40" xfId="0" applyFont="1" applyBorder="1"/>
    <xf numFmtId="0" fontId="1" fillId="0" borderId="41" xfId="0" applyFont="1" applyBorder="1"/>
    <xf numFmtId="0" fontId="1" fillId="0" borderId="40" xfId="0" applyFont="1" applyBorder="1" applyAlignment="1">
      <alignment horizontal="center"/>
    </xf>
    <xf numFmtId="0" fontId="11" fillId="0" borderId="4" xfId="0" applyFont="1" applyFill="1" applyBorder="1"/>
    <xf numFmtId="0" fontId="11" fillId="0" borderId="7" xfId="0" applyFont="1" applyFill="1" applyBorder="1"/>
    <xf numFmtId="165" fontId="18" fillId="0" borderId="5" xfId="3" applyNumberFormat="1" applyFont="1" applyBorder="1"/>
    <xf numFmtId="0" fontId="17" fillId="0" borderId="0" xfId="3" applyFont="1" applyAlignment="1">
      <alignment wrapText="1"/>
    </xf>
    <xf numFmtId="9" fontId="11" fillId="0" borderId="9" xfId="0" applyNumberFormat="1" applyFont="1" applyBorder="1" applyAlignment="1">
      <alignment horizontal="right"/>
    </xf>
    <xf numFmtId="0" fontId="19" fillId="0" borderId="5" xfId="0" applyFont="1" applyBorder="1" applyAlignment="1">
      <alignment horizontal="center"/>
    </xf>
    <xf numFmtId="0" fontId="19" fillId="0" borderId="8" xfId="0" applyFont="1" applyBorder="1" applyAlignment="1">
      <alignment horizontal="center"/>
    </xf>
    <xf numFmtId="0" fontId="12" fillId="0" borderId="4" xfId="0" applyFont="1" applyFill="1" applyBorder="1" applyAlignment="1">
      <alignment wrapText="1"/>
    </xf>
    <xf numFmtId="4" fontId="0" fillId="0" borderId="6" xfId="0" applyNumberFormat="1" applyBorder="1"/>
    <xf numFmtId="3" fontId="0" fillId="0" borderId="6" xfId="0" applyNumberFormat="1" applyFill="1" applyBorder="1"/>
    <xf numFmtId="9" fontId="0" fillId="0" borderId="6" xfId="0" applyNumberFormat="1" applyFill="1" applyBorder="1"/>
    <xf numFmtId="0" fontId="0" fillId="0" borderId="8" xfId="0" applyBorder="1" applyAlignment="1">
      <alignment horizontal="center" wrapText="1"/>
    </xf>
    <xf numFmtId="0" fontId="6" fillId="0" borderId="0" xfId="0" applyFont="1" applyAlignment="1">
      <alignment wrapText="1"/>
    </xf>
    <xf numFmtId="0" fontId="19" fillId="0" borderId="5" xfId="0" applyFont="1" applyFill="1" applyBorder="1" applyAlignment="1">
      <alignment horizontal="center"/>
    </xf>
    <xf numFmtId="0" fontId="0" fillId="0" borderId="1" xfId="0" applyBorder="1"/>
    <xf numFmtId="0" fontId="1" fillId="0" borderId="2" xfId="0" applyFont="1" applyBorder="1" applyAlignment="1">
      <alignment horizontal="center"/>
    </xf>
    <xf numFmtId="3" fontId="0" fillId="0" borderId="2" xfId="0" applyNumberFormat="1" applyBorder="1"/>
    <xf numFmtId="3" fontId="0" fillId="0" borderId="3" xfId="0" applyNumberFormat="1" applyBorder="1"/>
    <xf numFmtId="0" fontId="0" fillId="0" borderId="4" xfId="0" applyBorder="1"/>
    <xf numFmtId="0" fontId="1" fillId="0" borderId="5" xfId="0" applyFont="1" applyBorder="1" applyAlignment="1">
      <alignment horizontal="center"/>
    </xf>
    <xf numFmtId="3" fontId="14" fillId="0" borderId="5" xfId="0" applyNumberFormat="1" applyFont="1" applyBorder="1"/>
    <xf numFmtId="3" fontId="14" fillId="0" borderId="6" xfId="0" applyNumberFormat="1" applyFont="1" applyBorder="1"/>
    <xf numFmtId="0" fontId="0" fillId="0" borderId="7" xfId="0" applyBorder="1"/>
    <xf numFmtId="0" fontId="1" fillId="0" borderId="8" xfId="0" applyFont="1" applyBorder="1" applyAlignment="1">
      <alignment horizontal="center"/>
    </xf>
    <xf numFmtId="0" fontId="17" fillId="0" borderId="1" xfId="3" applyFont="1" applyBorder="1" applyAlignment="1">
      <alignment vertical="center" wrapText="1"/>
    </xf>
    <xf numFmtId="0" fontId="1" fillId="0" borderId="2" xfId="0" applyFont="1" applyFill="1" applyBorder="1" applyAlignment="1">
      <alignment horizontal="center" wrapText="1"/>
    </xf>
    <xf numFmtId="9" fontId="0" fillId="0" borderId="2" xfId="0" applyNumberFormat="1" applyBorder="1"/>
    <xf numFmtId="164" fontId="0" fillId="0" borderId="2" xfId="0" applyNumberFormat="1" applyBorder="1"/>
    <xf numFmtId="0" fontId="17" fillId="0" borderId="4" xfId="3" applyFont="1" applyBorder="1" applyAlignment="1">
      <alignment wrapText="1"/>
    </xf>
    <xf numFmtId="165" fontId="18" fillId="0" borderId="6" xfId="3" applyNumberFormat="1" applyFont="1" applyBorder="1"/>
    <xf numFmtId="166" fontId="0" fillId="0" borderId="35" xfId="4" applyFont="1" applyBorder="1"/>
    <xf numFmtId="0" fontId="0" fillId="0" borderId="35" xfId="0" applyBorder="1"/>
    <xf numFmtId="166" fontId="0" fillId="0" borderId="35" xfId="4" applyFont="1" applyFill="1" applyBorder="1"/>
    <xf numFmtId="0" fontId="4" fillId="0" borderId="35" xfId="0" applyFont="1" applyBorder="1" applyAlignment="1">
      <alignment horizontal="center" vertical="center" wrapText="1"/>
    </xf>
    <xf numFmtId="0" fontId="4" fillId="0" borderId="35" xfId="0" applyFont="1" applyBorder="1" applyAlignment="1">
      <alignment horizontal="right"/>
    </xf>
    <xf numFmtId="0" fontId="4" fillId="0" borderId="35" xfId="0" applyFont="1" applyBorder="1" applyAlignment="1">
      <alignment horizontal="right" wrapText="1"/>
    </xf>
    <xf numFmtId="0" fontId="0" fillId="0" borderId="35" xfId="0" applyBorder="1" applyAlignment="1">
      <alignment horizontal="center" vertical="center" wrapText="1"/>
    </xf>
    <xf numFmtId="0" fontId="0" fillId="0" borderId="35" xfId="0" applyBorder="1" applyAlignment="1">
      <alignment horizontal="center" vertical="center"/>
    </xf>
    <xf numFmtId="166" fontId="0" fillId="0" borderId="0" xfId="0" applyNumberFormat="1"/>
    <xf numFmtId="3" fontId="0" fillId="0" borderId="19" xfId="0" applyNumberFormat="1" applyBorder="1"/>
    <xf numFmtId="0" fontId="0" fillId="0" borderId="19" xfId="0" applyBorder="1"/>
    <xf numFmtId="9" fontId="0" fillId="0" borderId="19" xfId="0" applyNumberFormat="1" applyBorder="1"/>
    <xf numFmtId="4" fontId="0" fillId="0" borderId="19" xfId="0" applyNumberFormat="1" applyBorder="1"/>
    <xf numFmtId="4" fontId="0" fillId="0" borderId="6" xfId="0" applyNumberFormat="1" applyFill="1" applyBorder="1"/>
    <xf numFmtId="0" fontId="0" fillId="0" borderId="6" xfId="0" applyFill="1" applyBorder="1"/>
    <xf numFmtId="0" fontId="19" fillId="0" borderId="8" xfId="0" applyFont="1" applyFill="1" applyBorder="1" applyAlignment="1">
      <alignment horizontal="center"/>
    </xf>
    <xf numFmtId="0" fontId="0" fillId="0" borderId="9" xfId="0" applyFill="1" applyBorder="1"/>
    <xf numFmtId="0" fontId="0" fillId="0" borderId="5" xfId="0" applyFill="1" applyBorder="1" applyAlignment="1">
      <alignment horizontal="center"/>
    </xf>
    <xf numFmtId="3" fontId="7" fillId="0" borderId="6" xfId="0" applyNumberFormat="1" applyFont="1" applyFill="1" applyBorder="1"/>
    <xf numFmtId="9" fontId="7" fillId="0" borderId="6" xfId="0" applyNumberFormat="1" applyFont="1" applyFill="1" applyBorder="1"/>
    <xf numFmtId="0" fontId="0" fillId="0" borderId="8" xfId="0" applyFill="1" applyBorder="1" applyAlignment="1">
      <alignment horizontal="center"/>
    </xf>
    <xf numFmtId="0" fontId="7" fillId="0" borderId="9" xfId="0" applyFont="1" applyFill="1" applyBorder="1"/>
    <xf numFmtId="3" fontId="11" fillId="0" borderId="5" xfId="0" applyNumberFormat="1" applyFont="1" applyFill="1" applyBorder="1" applyAlignment="1">
      <alignment horizontal="right"/>
    </xf>
    <xf numFmtId="3" fontId="11" fillId="0" borderId="8" xfId="0" applyNumberFormat="1" applyFont="1" applyFill="1" applyBorder="1" applyAlignment="1">
      <alignment horizontal="right"/>
    </xf>
    <xf numFmtId="3" fontId="4" fillId="0" borderId="36" xfId="0" applyNumberFormat="1" applyFont="1" applyBorder="1"/>
    <xf numFmtId="3" fontId="4" fillId="0" borderId="5" xfId="0" applyNumberFormat="1" applyFont="1" applyBorder="1"/>
    <xf numFmtId="0" fontId="21" fillId="0" borderId="4" xfId="0" applyFont="1" applyBorder="1"/>
    <xf numFmtId="0" fontId="21" fillId="0" borderId="40" xfId="0" applyFont="1" applyBorder="1" applyAlignment="1">
      <alignment horizontal="center"/>
    </xf>
    <xf numFmtId="3" fontId="21" fillId="0" borderId="5" xfId="0" applyNumberFormat="1" applyFont="1" applyBorder="1"/>
    <xf numFmtId="3" fontId="22" fillId="0" borderId="5" xfId="0" applyNumberFormat="1" applyFont="1" applyBorder="1"/>
    <xf numFmtId="9" fontId="1" fillId="0" borderId="43" xfId="0" applyNumberFormat="1" applyFont="1" applyBorder="1"/>
    <xf numFmtId="3" fontId="4" fillId="0" borderId="37" xfId="0" applyNumberFormat="1" applyFont="1" applyBorder="1"/>
    <xf numFmtId="3" fontId="4" fillId="0" borderId="6" xfId="0" applyNumberFormat="1" applyFont="1" applyBorder="1"/>
    <xf numFmtId="3" fontId="21" fillId="0" borderId="6" xfId="0" applyNumberFormat="1" applyFont="1" applyBorder="1"/>
    <xf numFmtId="164" fontId="1" fillId="0" borderId="43" xfId="0" applyNumberFormat="1" applyFont="1" applyBorder="1"/>
    <xf numFmtId="9" fontId="0" fillId="0" borderId="43" xfId="0" applyNumberFormat="1" applyBorder="1"/>
    <xf numFmtId="9" fontId="0" fillId="0" borderId="44" xfId="0" applyNumberFormat="1" applyBorder="1"/>
    <xf numFmtId="3" fontId="15" fillId="0" borderId="45" xfId="0" applyNumberFormat="1" applyFont="1" applyBorder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0" fillId="0" borderId="19" xfId="0" applyBorder="1" applyAlignment="1">
      <alignment horizontal="left" wrapText="1"/>
    </xf>
    <xf numFmtId="0" fontId="0" fillId="0" borderId="19" xfId="0" applyBorder="1" applyAlignment="1">
      <alignment horizontal="center"/>
    </xf>
    <xf numFmtId="0" fontId="6" fillId="0" borderId="42" xfId="0" applyFont="1" applyBorder="1" applyAlignment="1">
      <alignment horizontal="center" wrapText="1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2" borderId="10" xfId="0" applyFill="1" applyBorder="1" applyAlignment="1">
      <alignment horizontal="center" wrapText="1"/>
    </xf>
    <xf numFmtId="0" fontId="0" fillId="2" borderId="1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5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0" fontId="0" fillId="2" borderId="6" xfId="0" applyFill="1" applyBorder="1" applyAlignment="1">
      <alignment horizontal="center" wrapText="1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27" xfId="0" applyFill="1" applyBorder="1" applyAlignment="1">
      <alignment horizontal="center" wrapText="1"/>
    </xf>
    <xf numFmtId="0" fontId="0" fillId="2" borderId="28" xfId="0" applyFill="1" applyBorder="1" applyAlignment="1">
      <alignment horizontal="center" wrapText="1"/>
    </xf>
    <xf numFmtId="0" fontId="0" fillId="0" borderId="0" xfId="0" applyAlignment="1">
      <alignment horizontal="center"/>
    </xf>
  </cellXfs>
  <cellStyles count="5">
    <cellStyle name="Обычный" xfId="0" builtinId="0"/>
    <cellStyle name="Обычный 2" xfId="3" xr:uid="{188CA7FF-D678-496D-ABCD-4E4A6C4CF78F}"/>
    <cellStyle name="Обычный 2 2" xfId="1" xr:uid="{DC28A10A-64B5-4133-BA47-DA047DDF9918}"/>
    <cellStyle name="Обычный 4" xfId="2" xr:uid="{4FDB3743-7059-4A81-A03C-E187A339A280}"/>
    <cellStyle name="Финансовый 2" xfId="4" xr:uid="{B42AB3D1-9443-4E2F-B7FE-94D7F5FBE6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yes'?>
<Relationships xmlns="http://schemas.openxmlformats.org/package/2006/relationships"><Relationship Id="rId84" Type="http://schemas.openxmlformats.org/officeDocument/2006/relationships/calcChain" Target="calcChain.xml"/><Relationship Id="rId5" Type="http://schemas.openxmlformats.org/officeDocument/2006/relationships/worksheet" Target="worksheets/sheet5.xml"/><Relationship Id="rId82" Type="http://schemas.openxmlformats.org/officeDocument/2006/relationships/styles" Target="styles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83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81" Type="http://schemas.openxmlformats.org/officeDocument/2006/relationships/theme" Target="theme/theme1.xml"/><Relationship Id="rId4" Type="http://schemas.openxmlformats.org/officeDocument/2006/relationships/worksheet" Target="worksheets/sheet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8"/>
  <sheetViews>
    <sheetView showGridLines="0" workbookViewId="0">
      <selection activeCell="E10" sqref="E10"/>
    </sheetView>
  </sheetViews>
  <sheetFormatPr defaultRowHeight="14.4" x14ac:dyDescent="0.3"/>
  <cols>
    <col min="2" max="2" width="54" customWidth="1"/>
    <col min="3" max="3" width="11.109375" customWidth="1"/>
    <col min="4" max="4" width="12.109375" customWidth="1"/>
    <col min="5" max="5" width="149.5546875" customWidth="1"/>
    <col min="6" max="6" width="29.6640625" customWidth="1"/>
    <col min="9" max="9" width="13.6640625" customWidth="1"/>
  </cols>
  <sheetData>
    <row r="1" spans="2:6" ht="43.8" customHeight="1" x14ac:dyDescent="0.4">
      <c r="B1" s="172" t="s">
        <v>128</v>
      </c>
      <c r="C1" s="173"/>
      <c r="D1" s="173"/>
      <c r="E1" s="173"/>
    </row>
    <row r="2" spans="2:6" ht="15" thickBot="1" x14ac:dyDescent="0.35"/>
    <row r="3" spans="2:6" ht="28.8" x14ac:dyDescent="0.3">
      <c r="B3" s="39" t="s">
        <v>4</v>
      </c>
      <c r="C3" s="38" t="s">
        <v>1</v>
      </c>
      <c r="D3" s="40" t="s">
        <v>2</v>
      </c>
      <c r="E3" s="41" t="s">
        <v>3</v>
      </c>
    </row>
    <row r="4" spans="2:6" x14ac:dyDescent="0.3">
      <c r="B4" s="9" t="s">
        <v>42</v>
      </c>
      <c r="C4" s="34" t="s">
        <v>43</v>
      </c>
      <c r="D4" s="30">
        <v>71</v>
      </c>
      <c r="E4" s="12" t="s">
        <v>39</v>
      </c>
    </row>
    <row r="5" spans="2:6" x14ac:dyDescent="0.3">
      <c r="B5" s="9" t="s">
        <v>55</v>
      </c>
      <c r="C5" s="34" t="s">
        <v>43</v>
      </c>
      <c r="D5" s="30">
        <v>60</v>
      </c>
      <c r="E5" s="12" t="s">
        <v>39</v>
      </c>
    </row>
    <row r="6" spans="2:6" ht="28.8" x14ac:dyDescent="0.3">
      <c r="B6" s="9" t="s">
        <v>56</v>
      </c>
      <c r="C6" s="34"/>
      <c r="D6" s="42">
        <v>0.75</v>
      </c>
      <c r="E6" s="12"/>
    </row>
    <row r="7" spans="2:6" x14ac:dyDescent="0.3">
      <c r="B7" s="9" t="s">
        <v>31</v>
      </c>
      <c r="C7" s="34" t="s">
        <v>6</v>
      </c>
      <c r="D7" s="30">
        <f>'Горизонталь поквартально'!E65</f>
        <v>140000</v>
      </c>
      <c r="E7" s="12" t="s">
        <v>39</v>
      </c>
      <c r="F7" s="11"/>
    </row>
    <row r="8" spans="2:6" x14ac:dyDescent="0.3">
      <c r="B8" s="9" t="s">
        <v>37</v>
      </c>
      <c r="C8" s="34" t="s">
        <v>6</v>
      </c>
      <c r="D8" s="30">
        <f>'Горизонталь поквартально'!E66</f>
        <v>49500</v>
      </c>
      <c r="E8" s="12" t="s">
        <v>39</v>
      </c>
      <c r="F8" s="11"/>
    </row>
    <row r="9" spans="2:6" ht="28.8" x14ac:dyDescent="0.3">
      <c r="B9" s="9" t="s">
        <v>52</v>
      </c>
      <c r="C9" s="31" t="s">
        <v>54</v>
      </c>
      <c r="D9" s="32">
        <v>0.1</v>
      </c>
      <c r="E9" s="12" t="s">
        <v>39</v>
      </c>
      <c r="F9" s="36"/>
    </row>
    <row r="10" spans="2:6" ht="43.2" x14ac:dyDescent="0.3">
      <c r="B10" s="9" t="s">
        <v>11</v>
      </c>
      <c r="C10" s="31" t="s">
        <v>32</v>
      </c>
      <c r="D10" s="33">
        <v>0.03</v>
      </c>
      <c r="E10" s="12"/>
      <c r="F10" s="175"/>
    </row>
    <row r="11" spans="2:6" x14ac:dyDescent="0.3">
      <c r="B11" s="9" t="s">
        <v>33</v>
      </c>
      <c r="C11" s="34" t="s">
        <v>22</v>
      </c>
      <c r="D11" s="30">
        <v>150000</v>
      </c>
      <c r="E11" s="12"/>
      <c r="F11" s="175"/>
    </row>
    <row r="12" spans="2:6" x14ac:dyDescent="0.3">
      <c r="B12" s="9" t="s">
        <v>78</v>
      </c>
      <c r="C12" s="31"/>
      <c r="D12" s="33"/>
      <c r="E12" s="12"/>
      <c r="F12" s="70"/>
    </row>
    <row r="13" spans="2:6" ht="30" customHeight="1" x14ac:dyDescent="0.3">
      <c r="B13" s="9" t="s">
        <v>34</v>
      </c>
      <c r="C13" s="31" t="s">
        <v>35</v>
      </c>
      <c r="D13" s="30">
        <v>800</v>
      </c>
      <c r="E13" s="12" t="s">
        <v>38</v>
      </c>
      <c r="F13" s="174"/>
    </row>
    <row r="14" spans="2:6" x14ac:dyDescent="0.3">
      <c r="B14" s="9" t="s">
        <v>57</v>
      </c>
      <c r="C14" s="34" t="s">
        <v>6</v>
      </c>
      <c r="D14" s="30">
        <v>100000000</v>
      </c>
      <c r="E14" s="12"/>
      <c r="F14" s="174"/>
    </row>
    <row r="15" spans="2:6" ht="43.2" x14ac:dyDescent="0.3">
      <c r="B15" s="15" t="s">
        <v>13</v>
      </c>
      <c r="C15" s="31" t="s">
        <v>32</v>
      </c>
      <c r="D15" s="32"/>
      <c r="E15" s="5" t="s">
        <v>95</v>
      </c>
    </row>
    <row r="16" spans="2:6" ht="43.2" x14ac:dyDescent="0.3">
      <c r="B16" s="15" t="s">
        <v>14</v>
      </c>
      <c r="C16" s="31" t="s">
        <v>32</v>
      </c>
      <c r="D16" s="32">
        <v>0</v>
      </c>
      <c r="E16" s="5" t="s">
        <v>103</v>
      </c>
    </row>
    <row r="17" spans="1:6" ht="43.2" x14ac:dyDescent="0.3">
      <c r="B17" s="48" t="s">
        <v>16</v>
      </c>
      <c r="C17" s="49" t="s">
        <v>51</v>
      </c>
      <c r="D17" s="50">
        <v>0.03</v>
      </c>
      <c r="E17" s="51"/>
    </row>
    <row r="18" spans="1:6" ht="15" thickBot="1" x14ac:dyDescent="0.35">
      <c r="B18" s="21" t="s">
        <v>40</v>
      </c>
      <c r="C18" s="6" t="s">
        <v>41</v>
      </c>
      <c r="D18" s="37">
        <v>1000000</v>
      </c>
      <c r="E18" s="35" t="s">
        <v>39</v>
      </c>
      <c r="F18" s="36"/>
    </row>
    <row r="19" spans="1:6" ht="42.75" customHeight="1" x14ac:dyDescent="0.4">
      <c r="B19" s="172" t="s">
        <v>62</v>
      </c>
      <c r="C19" s="173"/>
      <c r="D19" s="173"/>
      <c r="E19" s="173"/>
    </row>
    <row r="20" spans="1:6" ht="15" thickBot="1" x14ac:dyDescent="0.35"/>
    <row r="21" spans="1:6" ht="28.8" x14ac:dyDescent="0.3">
      <c r="B21" s="39" t="s">
        <v>4</v>
      </c>
      <c r="C21" s="38" t="s">
        <v>1</v>
      </c>
      <c r="D21" s="40" t="s">
        <v>2</v>
      </c>
      <c r="E21" s="41" t="s">
        <v>3</v>
      </c>
    </row>
    <row r="22" spans="1:6" ht="43.2" x14ac:dyDescent="0.3">
      <c r="B22" s="56" t="s">
        <v>126</v>
      </c>
      <c r="C22" s="49" t="s">
        <v>98</v>
      </c>
      <c r="D22" s="32">
        <v>0.01</v>
      </c>
      <c r="E22" s="5"/>
    </row>
    <row r="23" spans="1:6" ht="43.2" x14ac:dyDescent="0.3">
      <c r="B23" s="56" t="s">
        <v>60</v>
      </c>
      <c r="C23" s="49" t="s">
        <v>98</v>
      </c>
      <c r="D23" s="32">
        <v>0.01</v>
      </c>
      <c r="E23" s="5"/>
    </row>
    <row r="24" spans="1:6" ht="29.4" thickBot="1" x14ac:dyDescent="0.35">
      <c r="B24" s="57" t="s">
        <v>61</v>
      </c>
      <c r="C24" s="115" t="s">
        <v>104</v>
      </c>
      <c r="D24" s="54">
        <v>0.25</v>
      </c>
      <c r="E24" s="35"/>
    </row>
    <row r="25" spans="1:6" ht="46.2" customHeight="1" x14ac:dyDescent="0.4">
      <c r="A25" s="116"/>
      <c r="B25" s="176" t="s">
        <v>127</v>
      </c>
      <c r="C25" s="176"/>
      <c r="D25" s="176"/>
      <c r="E25" s="176"/>
    </row>
    <row r="26" spans="1:6" ht="15" thickBot="1" x14ac:dyDescent="0.35"/>
    <row r="27" spans="1:6" ht="28.8" x14ac:dyDescent="0.3">
      <c r="B27" s="39" t="s">
        <v>4</v>
      </c>
      <c r="C27" s="38" t="s">
        <v>1</v>
      </c>
      <c r="D27" s="40" t="s">
        <v>2</v>
      </c>
      <c r="E27" s="41" t="s">
        <v>3</v>
      </c>
    </row>
    <row r="28" spans="1:6" ht="15" thickBot="1" x14ac:dyDescent="0.35">
      <c r="B28" s="52" t="s">
        <v>58</v>
      </c>
      <c r="C28" s="53" t="s">
        <v>59</v>
      </c>
      <c r="D28" s="54">
        <v>0.2</v>
      </c>
      <c r="E28" s="55"/>
    </row>
  </sheetData>
  <mergeCells count="5">
    <mergeCell ref="B1:E1"/>
    <mergeCell ref="F13:F14"/>
    <mergeCell ref="F10:F11"/>
    <mergeCell ref="B19:E19"/>
    <mergeCell ref="B25:E2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E14"/>
  <sheetViews>
    <sheetView showGridLines="0" zoomScale="130" zoomScaleNormal="130" workbookViewId="0">
      <selection activeCell="E6" sqref="E6"/>
    </sheetView>
  </sheetViews>
  <sheetFormatPr defaultRowHeight="14.4" x14ac:dyDescent="0.3"/>
  <cols>
    <col min="2" max="2" width="38.6640625" customWidth="1"/>
    <col min="4" max="4" width="9.21875" bestFit="1" customWidth="1"/>
    <col min="5" max="5" width="46.33203125" customWidth="1"/>
  </cols>
  <sheetData>
    <row r="1" spans="2:5" ht="25.2" customHeight="1" x14ac:dyDescent="0.4">
      <c r="B1" s="173" t="s">
        <v>30</v>
      </c>
      <c r="C1" s="173"/>
      <c r="D1" s="173"/>
      <c r="E1" s="173"/>
    </row>
    <row r="2" spans="2:5" ht="15" thickBot="1" x14ac:dyDescent="0.35"/>
    <row r="3" spans="2:5" ht="43.2" x14ac:dyDescent="0.3">
      <c r="B3" s="1" t="s">
        <v>4</v>
      </c>
      <c r="C3" s="29" t="s">
        <v>1</v>
      </c>
      <c r="D3" s="2" t="s">
        <v>2</v>
      </c>
      <c r="E3" s="3" t="s">
        <v>3</v>
      </c>
    </row>
    <row r="4" spans="2:5" x14ac:dyDescent="0.3">
      <c r="B4" s="9" t="s">
        <v>36</v>
      </c>
      <c r="C4" s="4" t="s">
        <v>0</v>
      </c>
      <c r="D4" s="43">
        <f>D5/0.75</f>
        <v>133333.33333333334</v>
      </c>
      <c r="E4" s="12"/>
    </row>
    <row r="5" spans="2:5" x14ac:dyDescent="0.3">
      <c r="B5" s="9" t="s">
        <v>5</v>
      </c>
      <c r="C5" s="4" t="s">
        <v>0</v>
      </c>
      <c r="D5" s="30">
        <v>100000</v>
      </c>
      <c r="E5" s="12"/>
    </row>
    <row r="6" spans="2:5" x14ac:dyDescent="0.3">
      <c r="B6" s="9" t="s">
        <v>46</v>
      </c>
      <c r="C6" s="4" t="s">
        <v>47</v>
      </c>
      <c r="D6" s="30">
        <v>4</v>
      </c>
      <c r="E6" s="12"/>
    </row>
    <row r="7" spans="2:5" x14ac:dyDescent="0.3">
      <c r="B7" s="9" t="s">
        <v>45</v>
      </c>
      <c r="C7" s="4"/>
      <c r="D7" s="42">
        <v>0.75</v>
      </c>
      <c r="E7" s="12"/>
    </row>
    <row r="8" spans="2:5" ht="28.8" x14ac:dyDescent="0.3">
      <c r="B8" s="9" t="s">
        <v>76</v>
      </c>
      <c r="C8" s="4" t="s">
        <v>59</v>
      </c>
      <c r="D8" s="32">
        <v>0.08</v>
      </c>
      <c r="E8" s="12"/>
    </row>
    <row r="9" spans="2:5" x14ac:dyDescent="0.3">
      <c r="B9" s="9" t="s">
        <v>20</v>
      </c>
      <c r="C9" s="4" t="s">
        <v>0</v>
      </c>
      <c r="D9" s="7">
        <f>D5*D8</f>
        <v>8000</v>
      </c>
      <c r="E9" s="12" t="s">
        <v>44</v>
      </c>
    </row>
    <row r="10" spans="2:5" x14ac:dyDescent="0.3">
      <c r="B10" s="9" t="s">
        <v>21</v>
      </c>
      <c r="C10" s="4" t="s">
        <v>0</v>
      </c>
      <c r="D10" s="7">
        <f>D5-D9</f>
        <v>92000</v>
      </c>
      <c r="E10" s="12"/>
    </row>
    <row r="11" spans="2:5" x14ac:dyDescent="0.3">
      <c r="B11" s="44" t="s">
        <v>48</v>
      </c>
      <c r="C11" s="45" t="s">
        <v>0</v>
      </c>
      <c r="D11" s="30">
        <v>50</v>
      </c>
      <c r="E11" s="12" t="s">
        <v>44</v>
      </c>
    </row>
    <row r="12" spans="2:5" ht="15" thickBot="1" x14ac:dyDescent="0.35">
      <c r="B12" s="10" t="s">
        <v>23</v>
      </c>
      <c r="C12" s="6" t="s">
        <v>24</v>
      </c>
      <c r="D12" s="8">
        <f>D10/D11</f>
        <v>1840</v>
      </c>
      <c r="E12" s="13" t="s">
        <v>25</v>
      </c>
    </row>
    <row r="13" spans="2:5" ht="15" thickBot="1" x14ac:dyDescent="0.35"/>
    <row r="14" spans="2:5" ht="42" customHeight="1" thickBot="1" x14ac:dyDescent="0.35">
      <c r="B14" s="46" t="s">
        <v>49</v>
      </c>
      <c r="C14" s="177" t="s">
        <v>50</v>
      </c>
      <c r="D14" s="178"/>
      <c r="E14" s="47" t="s">
        <v>44</v>
      </c>
    </row>
  </sheetData>
  <mergeCells count="2">
    <mergeCell ref="B1:E1"/>
    <mergeCell ref="C14:D14"/>
  </mergeCells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9"/>
  <sheetViews>
    <sheetView showGridLines="0" zoomScaleNormal="100" workbookViewId="0">
      <selection activeCell="E10" sqref="E10"/>
    </sheetView>
  </sheetViews>
  <sheetFormatPr defaultRowHeight="14.4" x14ac:dyDescent="0.3"/>
  <cols>
    <col min="2" max="2" width="48.88671875" customWidth="1"/>
    <col min="4" max="4" width="13.5546875" customWidth="1"/>
    <col min="5" max="5" width="13.44140625" bestFit="1" customWidth="1"/>
    <col min="7" max="7" width="39.88671875" customWidth="1"/>
    <col min="9" max="9" width="15.44140625" customWidth="1"/>
    <col min="11" max="11" width="12.33203125" bestFit="1" customWidth="1"/>
  </cols>
  <sheetData>
    <row r="1" spans="2:11" x14ac:dyDescent="0.3">
      <c r="B1" s="60"/>
    </row>
    <row r="2" spans="2:11" ht="15" thickBot="1" x14ac:dyDescent="0.35">
      <c r="B2" s="60" t="s">
        <v>114</v>
      </c>
      <c r="G2" s="61" t="s">
        <v>71</v>
      </c>
    </row>
    <row r="3" spans="2:11" ht="43.2" x14ac:dyDescent="0.3">
      <c r="B3" s="39" t="s">
        <v>4</v>
      </c>
      <c r="C3" s="38" t="s">
        <v>1</v>
      </c>
      <c r="D3" s="41" t="s">
        <v>2</v>
      </c>
      <c r="G3" s="39" t="s">
        <v>4</v>
      </c>
      <c r="H3" s="38" t="s">
        <v>1</v>
      </c>
      <c r="I3" s="40" t="s">
        <v>2</v>
      </c>
      <c r="J3" s="41" t="s">
        <v>72</v>
      </c>
    </row>
    <row r="4" spans="2:11" x14ac:dyDescent="0.3">
      <c r="B4" s="104" t="s">
        <v>101</v>
      </c>
      <c r="C4" s="151" t="s">
        <v>6</v>
      </c>
      <c r="D4" s="152">
        <f>'Горизонталь поквартально'!E8</f>
        <v>12880000000</v>
      </c>
      <c r="E4" s="11"/>
      <c r="G4" s="62" t="s">
        <v>75</v>
      </c>
      <c r="H4" s="34" t="str">
        <f>'Горизонталь поквартально'!D44</f>
        <v>руб</v>
      </c>
      <c r="I4" s="156">
        <f>'Горизонталь поквартально'!E44</f>
        <v>366245614.03508776</v>
      </c>
      <c r="J4" s="64">
        <f>I4/$I$6</f>
        <v>4.1113541350049417E-2</v>
      </c>
      <c r="K4" s="11"/>
    </row>
    <row r="5" spans="2:11" x14ac:dyDescent="0.3">
      <c r="B5" s="104" t="s">
        <v>111</v>
      </c>
      <c r="C5" s="151" t="s">
        <v>6</v>
      </c>
      <c r="D5" s="152">
        <f>'Горизонталь поквартально'!E9</f>
        <v>9949841704.9778175</v>
      </c>
      <c r="E5" s="143"/>
      <c r="G5" s="62" t="s">
        <v>73</v>
      </c>
      <c r="H5" s="34" t="str">
        <f>'Горизонталь поквартально'!D45</f>
        <v>руб</v>
      </c>
      <c r="I5" s="156">
        <f>'Горизонталь поквартально'!E45</f>
        <v>8541904888.4184675</v>
      </c>
      <c r="J5" s="64">
        <f t="shared" ref="J5:J6" si="0">I5/$I$6</f>
        <v>0.95888645864995048</v>
      </c>
      <c r="K5" s="11"/>
    </row>
    <row r="6" spans="2:11" ht="15" thickBot="1" x14ac:dyDescent="0.35">
      <c r="B6" s="104" t="s">
        <v>112</v>
      </c>
      <c r="C6" s="151" t="s">
        <v>6</v>
      </c>
      <c r="D6" s="152">
        <f>D4-D5</f>
        <v>2930158295.0221825</v>
      </c>
      <c r="E6" s="143"/>
      <c r="G6" s="65" t="s">
        <v>74</v>
      </c>
      <c r="H6" s="58" t="str">
        <f>'Горизонталь поквартально'!D46</f>
        <v>руб</v>
      </c>
      <c r="I6" s="157">
        <f>'Горизонталь поквартально'!E46</f>
        <v>8908150502.4535561</v>
      </c>
      <c r="J6" s="108">
        <f t="shared" si="0"/>
        <v>1</v>
      </c>
    </row>
    <row r="7" spans="2:11" x14ac:dyDescent="0.3">
      <c r="B7" s="104" t="s">
        <v>113</v>
      </c>
      <c r="C7" s="151" t="s">
        <v>59</v>
      </c>
      <c r="D7" s="153">
        <f>D6/D4</f>
        <v>0.22749676203588373</v>
      </c>
      <c r="E7" s="144"/>
    </row>
    <row r="8" spans="2:11" x14ac:dyDescent="0.3">
      <c r="B8" s="104" t="s">
        <v>42</v>
      </c>
      <c r="C8" s="151" t="s">
        <v>43</v>
      </c>
      <c r="D8" s="152">
        <f>'Исходные данные'!D4</f>
        <v>71</v>
      </c>
    </row>
    <row r="9" spans="2:11" ht="15" thickBot="1" x14ac:dyDescent="0.35">
      <c r="B9" s="105" t="s">
        <v>108</v>
      </c>
      <c r="C9" s="154" t="s">
        <v>43</v>
      </c>
      <c r="D9" s="155">
        <f>'Вспомогательная табл помесячно'!E33</f>
        <v>66</v>
      </c>
    </row>
    <row r="11" spans="2:11" ht="15" thickBot="1" x14ac:dyDescent="0.35">
      <c r="B11" s="60" t="s">
        <v>63</v>
      </c>
      <c r="G11" s="59" t="s">
        <v>70</v>
      </c>
    </row>
    <row r="12" spans="2:11" ht="43.2" x14ac:dyDescent="0.3">
      <c r="B12" s="39" t="s">
        <v>4</v>
      </c>
      <c r="C12" s="38" t="s">
        <v>1</v>
      </c>
      <c r="D12" s="41" t="s">
        <v>2</v>
      </c>
      <c r="G12" s="39" t="s">
        <v>4</v>
      </c>
      <c r="H12" s="38" t="s">
        <v>1</v>
      </c>
      <c r="I12" s="41" t="s">
        <v>2</v>
      </c>
    </row>
    <row r="13" spans="2:11" x14ac:dyDescent="0.3">
      <c r="B13" s="67" t="s">
        <v>64</v>
      </c>
      <c r="C13" s="117" t="str">
        <f>'Горизонталь поквартально'!D49</f>
        <v>руб</v>
      </c>
      <c r="D13" s="113">
        <f>'Горизонталь поквартально'!E49</f>
        <v>2930158295.0221829</v>
      </c>
      <c r="E13" s="143"/>
      <c r="G13" s="67" t="s">
        <v>64</v>
      </c>
      <c r="H13" s="109" t="str">
        <f>'Горизонталь поквартально'!D58</f>
        <v>руб</v>
      </c>
      <c r="I13" s="113">
        <f>'Горизонталь поквартально'!E58</f>
        <v>2930158295.0221853</v>
      </c>
    </row>
    <row r="14" spans="2:11" x14ac:dyDescent="0.3">
      <c r="B14" s="67" t="s">
        <v>65</v>
      </c>
      <c r="C14" s="117" t="str">
        <f>'Горизонталь поквартально'!D50</f>
        <v>руб</v>
      </c>
      <c r="D14" s="113">
        <f>'Горизонталь поквартально'!E50</f>
        <v>1531687641.0585396</v>
      </c>
      <c r="E14" s="143"/>
      <c r="G14" s="67" t="s">
        <v>65</v>
      </c>
      <c r="H14" s="109" t="str">
        <f>'Горизонталь поквартально'!D59</f>
        <v>руб</v>
      </c>
      <c r="I14" s="113">
        <f>'Горизонталь поквартально'!E59</f>
        <v>772797755.25402868</v>
      </c>
    </row>
    <row r="15" spans="2:11" x14ac:dyDescent="0.3">
      <c r="B15" s="67" t="s">
        <v>66</v>
      </c>
      <c r="C15" s="117" t="str">
        <f>'Горизонталь поквартально'!D51</f>
        <v>%</v>
      </c>
      <c r="D15" s="114">
        <f>'Горизонталь поквартально'!E51</f>
        <v>1.2099656242153047</v>
      </c>
      <c r="E15" s="145"/>
      <c r="G15" s="67" t="s">
        <v>139</v>
      </c>
      <c r="H15" s="109" t="s">
        <v>6</v>
      </c>
      <c r="I15" s="113">
        <f>I14/D8</f>
        <v>10884475.42611308</v>
      </c>
    </row>
    <row r="16" spans="2:11" ht="33.6" x14ac:dyDescent="0.3">
      <c r="B16" s="111" t="s">
        <v>122</v>
      </c>
      <c r="C16" s="117"/>
      <c r="D16" s="147">
        <f>'Горизонталь поквартально'!E52</f>
        <v>0.1719422724881747</v>
      </c>
      <c r="E16" s="146"/>
      <c r="G16" s="67" t="s">
        <v>66</v>
      </c>
      <c r="H16" s="117" t="str">
        <f>'Горизонталь поквартально'!D60</f>
        <v>%</v>
      </c>
      <c r="I16" s="114">
        <f>'Горизонталь поквартально'!E60</f>
        <v>0.43366324402793044</v>
      </c>
    </row>
    <row r="17" spans="2:9" ht="33.6" x14ac:dyDescent="0.3">
      <c r="B17" s="67" t="s">
        <v>67</v>
      </c>
      <c r="C17" s="117"/>
      <c r="D17" s="147">
        <f>'Горизонталь поквартально'!E53</f>
        <v>1.4271214353535668</v>
      </c>
      <c r="E17" s="146"/>
      <c r="G17" s="111" t="s">
        <v>122</v>
      </c>
      <c r="H17" s="109"/>
      <c r="I17" s="112">
        <f>'Горизонталь поквартально'!E61</f>
        <v>2.1100532692795375</v>
      </c>
    </row>
    <row r="18" spans="2:9" x14ac:dyDescent="0.3">
      <c r="B18" s="67" t="s">
        <v>68</v>
      </c>
      <c r="C18" s="117" t="str">
        <f>'Горизонталь поквартально'!D54</f>
        <v>квартал</v>
      </c>
      <c r="D18" s="148">
        <f>'Горизонталь поквартально'!E54</f>
        <v>5</v>
      </c>
      <c r="E18" s="144"/>
      <c r="G18" s="67" t="s">
        <v>68</v>
      </c>
      <c r="H18" s="109" t="str">
        <f>'Горизонталь поквартально'!D62</f>
        <v>квартал</v>
      </c>
      <c r="I18" s="81">
        <f>'Горизонталь поквартально'!E62</f>
        <v>22</v>
      </c>
    </row>
    <row r="19" spans="2:9" ht="15" thickBot="1" x14ac:dyDescent="0.35">
      <c r="B19" s="68" t="s">
        <v>69</v>
      </c>
      <c r="C19" s="149" t="str">
        <f>'Горизонталь поквартально'!D55</f>
        <v>квартал</v>
      </c>
      <c r="D19" s="150">
        <f>'Горизонталь поквартально'!E55</f>
        <v>5</v>
      </c>
      <c r="E19" s="144"/>
      <c r="G19" s="68" t="s">
        <v>69</v>
      </c>
      <c r="H19" s="110" t="str">
        <f>'Горизонталь поквартально'!D63</f>
        <v>квартал</v>
      </c>
      <c r="I19" s="35">
        <f>'Горизонталь поквартально'!E63</f>
        <v>22</v>
      </c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4:G28"/>
  <sheetViews>
    <sheetView showGridLines="0" tabSelected="1" topLeftCell="A4" zoomScaleNormal="100" zoomScaleSheetLayoutView="100" workbookViewId="0">
      <pane xSplit="2" ySplit="4" topLeftCell="C8" activePane="bottomRight" state="frozen"/>
      <selection activeCell="A4" sqref="A4"/>
      <selection pane="topRight" activeCell="C4" sqref="C4"/>
      <selection pane="bottomLeft" activeCell="A7" sqref="A7"/>
      <selection pane="bottomRight" activeCell="F8" sqref="F8"/>
    </sheetView>
  </sheetViews>
  <sheetFormatPr defaultRowHeight="14.4" outlineLevelRow="1" x14ac:dyDescent="0.3"/>
  <cols>
    <col min="1" max="1" width="5.5546875" customWidth="1"/>
    <col min="2" max="2" width="55.33203125" customWidth="1"/>
    <col min="3" max="3" width="14.6640625" customWidth="1"/>
    <col min="4" max="4" width="24.5546875" customWidth="1"/>
    <col min="5" max="5" width="23.33203125" customWidth="1"/>
    <col min="6" max="6" width="13.44140625" bestFit="1" customWidth="1"/>
    <col min="7" max="7" width="17.5546875" customWidth="1"/>
  </cols>
  <sheetData>
    <row r="4" spans="1:7" ht="41.4" customHeight="1" x14ac:dyDescent="0.4">
      <c r="A4" s="172" t="s">
        <v>142</v>
      </c>
      <c r="B4" s="173"/>
      <c r="C4" s="173"/>
      <c r="D4" s="173"/>
      <c r="E4" s="173"/>
    </row>
    <row r="5" spans="1:7" ht="15" thickBot="1" x14ac:dyDescent="0.35"/>
    <row r="6" spans="1:7" x14ac:dyDescent="0.3">
      <c r="A6" s="179" t="s">
        <v>27</v>
      </c>
      <c r="B6" s="185" t="s">
        <v>4</v>
      </c>
      <c r="C6" s="181" t="s">
        <v>26</v>
      </c>
      <c r="D6" s="181" t="s">
        <v>28</v>
      </c>
      <c r="E6" s="183" t="s">
        <v>29</v>
      </c>
    </row>
    <row r="7" spans="1:7" ht="54.6" customHeight="1" x14ac:dyDescent="0.3">
      <c r="A7" s="180"/>
      <c r="B7" s="186"/>
      <c r="C7" s="182"/>
      <c r="D7" s="182"/>
      <c r="E7" s="184"/>
    </row>
    <row r="8" spans="1:7" x14ac:dyDescent="0.3">
      <c r="A8" s="164">
        <f t="shared" ref="A8:A24" si="0">C8/$C$8</f>
        <v>1</v>
      </c>
      <c r="B8" s="15" t="s">
        <v>101</v>
      </c>
      <c r="C8" s="158">
        <f>'Горизонталь поквартально'!E8</f>
        <v>12880000000</v>
      </c>
      <c r="D8" s="158">
        <f>C8/ТЭП!$D$5</f>
        <v>128800</v>
      </c>
      <c r="E8" s="165">
        <f>C8/ТЭП!$D$10</f>
        <v>140000</v>
      </c>
      <c r="F8" s="11"/>
      <c r="G8" s="11"/>
    </row>
    <row r="9" spans="1:7" x14ac:dyDescent="0.3">
      <c r="A9" s="164">
        <f t="shared" si="0"/>
        <v>0.77250323796411624</v>
      </c>
      <c r="B9" s="15" t="s">
        <v>102</v>
      </c>
      <c r="C9" s="159">
        <f>C10+C14+C15+C16+C18+C21+C22+C23+C11+C17+C19+C20</f>
        <v>9949841704.9778175</v>
      </c>
      <c r="D9" s="159">
        <f>D10+D14+D15+D16+D18+D21+D22+D23+D11+D17+D19+D20</f>
        <v>99498.41704977816</v>
      </c>
      <c r="E9" s="166">
        <f>E10+E14+E15+E16+E18+E21+E22+E23+E11+E17+E19+E20</f>
        <v>108150.45331497626</v>
      </c>
      <c r="F9" s="11"/>
      <c r="G9" s="11"/>
    </row>
    <row r="10" spans="1:7" x14ac:dyDescent="0.3">
      <c r="A10" s="164">
        <f t="shared" si="0"/>
        <v>0</v>
      </c>
      <c r="B10" s="15" t="s">
        <v>9</v>
      </c>
      <c r="C10" s="16">
        <f>'Горизонталь поквартально'!E10</f>
        <v>0</v>
      </c>
      <c r="D10" s="16">
        <f>C10/ТЭП!$D$5</f>
        <v>0</v>
      </c>
      <c r="E10" s="14">
        <f>C10/ТЭП!$D$10</f>
        <v>0</v>
      </c>
      <c r="F10" s="11"/>
      <c r="G10" s="11"/>
    </row>
    <row r="11" spans="1:7" x14ac:dyDescent="0.3">
      <c r="A11" s="164">
        <f t="shared" si="0"/>
        <v>5.1428571428571421E-2</v>
      </c>
      <c r="B11" s="15" t="s">
        <v>10</v>
      </c>
      <c r="C11" s="16">
        <f>'Горизонталь поквартально'!E11</f>
        <v>662399999.99999988</v>
      </c>
      <c r="D11" s="16">
        <f>C11/ТЭП!$D$5</f>
        <v>6623.9999999999991</v>
      </c>
      <c r="E11" s="14">
        <f>C11/ТЭП!$D$10</f>
        <v>7199.9999999999991</v>
      </c>
      <c r="F11" s="11"/>
      <c r="G11" s="11"/>
    </row>
    <row r="12" spans="1:7" hidden="1" outlineLevel="1" x14ac:dyDescent="0.3">
      <c r="A12" s="164">
        <f t="shared" si="0"/>
        <v>2.9999999999999992E-2</v>
      </c>
      <c r="B12" s="17" t="s">
        <v>11</v>
      </c>
      <c r="C12" s="162">
        <f>'Горизонталь поквартально'!E12</f>
        <v>386399999.99999988</v>
      </c>
      <c r="D12" s="162">
        <f>C12/ТЭП!$D$5</f>
        <v>3863.9999999999986</v>
      </c>
      <c r="E12" s="167">
        <f>C12/ТЭП!$D$10</f>
        <v>4199.9999999999991</v>
      </c>
      <c r="F12" s="11"/>
      <c r="G12" s="11"/>
    </row>
    <row r="13" spans="1:7" hidden="1" outlineLevel="1" x14ac:dyDescent="0.3">
      <c r="A13" s="164">
        <f t="shared" si="0"/>
        <v>2.1428571428571411E-2</v>
      </c>
      <c r="B13" s="17" t="s">
        <v>33</v>
      </c>
      <c r="C13" s="162">
        <f>'Горизонталь поквартально'!E13</f>
        <v>275999999.99999976</v>
      </c>
      <c r="D13" s="162">
        <f>C13/ТЭП!$D$5</f>
        <v>2759.9999999999977</v>
      </c>
      <c r="E13" s="167">
        <f>C13/ТЭП!$D$10</f>
        <v>2999.9999999999973</v>
      </c>
      <c r="F13" s="11"/>
      <c r="G13" s="11"/>
    </row>
    <row r="14" spans="1:7" collapsed="1" x14ac:dyDescent="0.3">
      <c r="A14" s="164">
        <f t="shared" si="0"/>
        <v>1.6045548654244308E-2</v>
      </c>
      <c r="B14" s="15" t="s">
        <v>77</v>
      </c>
      <c r="C14" s="16">
        <f>'Горизонталь поквартально'!E14</f>
        <v>206666666.66666669</v>
      </c>
      <c r="D14" s="16">
        <f>C14/ТЭП!$D$5</f>
        <v>2066.666666666667</v>
      </c>
      <c r="E14" s="14">
        <f>C14/ТЭП!$D$10</f>
        <v>2246.376811594203</v>
      </c>
      <c r="F14" s="11"/>
      <c r="G14" s="11"/>
    </row>
    <row r="15" spans="1:7" x14ac:dyDescent="0.3">
      <c r="A15" s="164">
        <f t="shared" si="0"/>
        <v>0</v>
      </c>
      <c r="B15" s="15" t="s">
        <v>12</v>
      </c>
      <c r="C15" s="16">
        <f>'Горизонталь поквартально'!E15</f>
        <v>0</v>
      </c>
      <c r="D15" s="16">
        <f>C15/ТЭП!$D$5</f>
        <v>0</v>
      </c>
      <c r="E15" s="14">
        <f>C15/ТЭП!$D$10</f>
        <v>0</v>
      </c>
      <c r="F15" s="11"/>
      <c r="G15" s="11"/>
    </row>
    <row r="16" spans="1:7" x14ac:dyDescent="0.3">
      <c r="A16" s="164">
        <f t="shared" si="0"/>
        <v>0.51242236024844723</v>
      </c>
      <c r="B16" s="18" t="s">
        <v>53</v>
      </c>
      <c r="C16" s="16">
        <f>'Горизонталь поквартально'!E16</f>
        <v>6600000000.000001</v>
      </c>
      <c r="D16" s="16">
        <f>C16/ТЭП!$D$5</f>
        <v>66000.000000000015</v>
      </c>
      <c r="E16" s="14">
        <f>C16/ТЭП!$D$10</f>
        <v>71739.130434782623</v>
      </c>
      <c r="F16" s="11"/>
      <c r="G16" s="11"/>
    </row>
    <row r="17" spans="1:7" x14ac:dyDescent="0.3">
      <c r="A17" s="164">
        <f t="shared" si="0"/>
        <v>5.1242236024844727E-2</v>
      </c>
      <c r="B17" s="18" t="s">
        <v>52</v>
      </c>
      <c r="C17" s="16">
        <f>'Горизонталь поквартально'!E17</f>
        <v>660000000.00000012</v>
      </c>
      <c r="D17" s="16">
        <f>C17/ТЭП!$D$5</f>
        <v>6600.0000000000009</v>
      </c>
      <c r="E17" s="14">
        <f>C17/ТЭП!$D$10</f>
        <v>7173.9130434782619</v>
      </c>
      <c r="F17" s="11"/>
      <c r="G17" s="11"/>
    </row>
    <row r="18" spans="1:7" x14ac:dyDescent="0.3">
      <c r="A18" s="168">
        <f t="shared" si="0"/>
        <v>2.49687614225871E-2</v>
      </c>
      <c r="B18" s="15" t="s">
        <v>99</v>
      </c>
      <c r="C18" s="16">
        <f>'Горизонталь поквартально'!E18</f>
        <v>321597647.12292182</v>
      </c>
      <c r="D18" s="16">
        <f>C18/ТЭП!$D$5</f>
        <v>3215.9764712292181</v>
      </c>
      <c r="E18" s="14">
        <f>C18/ТЭП!$D$10</f>
        <v>3495.6265991621935</v>
      </c>
      <c r="F18" s="11"/>
      <c r="G18" s="11"/>
    </row>
    <row r="19" spans="1:7" x14ac:dyDescent="0.3">
      <c r="A19" s="168">
        <f t="shared" si="0"/>
        <v>6.2755419066059803E-3</v>
      </c>
      <c r="B19" s="15" t="s">
        <v>96</v>
      </c>
      <c r="C19" s="16">
        <f>'Горизонталь поквартально'!E19</f>
        <v>80828979.757085025</v>
      </c>
      <c r="D19" s="16">
        <f>C19/ТЭП!$D$5</f>
        <v>808.28979757085028</v>
      </c>
      <c r="E19" s="14">
        <f>C19/ТЭП!$D$10</f>
        <v>878.57586692483721</v>
      </c>
      <c r="F19" s="11"/>
      <c r="G19" s="11"/>
    </row>
    <row r="20" spans="1:7" x14ac:dyDescent="0.3">
      <c r="A20" s="168">
        <f t="shared" si="0"/>
        <v>6.2755419066059795E-3</v>
      </c>
      <c r="B20" s="15" t="s">
        <v>97</v>
      </c>
      <c r="C20" s="16">
        <f>'Горизонталь поквартально'!E20</f>
        <v>80828979.75708501</v>
      </c>
      <c r="D20" s="16">
        <f>C20/ТЭП!$D$5</f>
        <v>808.28979757085006</v>
      </c>
      <c r="E20" s="14">
        <f>C20/ТЭП!$D$10</f>
        <v>878.5758669248371</v>
      </c>
      <c r="F20" s="11"/>
      <c r="G20" s="11"/>
    </row>
    <row r="21" spans="1:7" x14ac:dyDescent="0.3">
      <c r="A21" s="168">
        <f t="shared" si="0"/>
        <v>7.5832254011960892E-2</v>
      </c>
      <c r="B21" s="15" t="s">
        <v>14</v>
      </c>
      <c r="C21" s="16">
        <f>'Горизонталь поквартально'!E21</f>
        <v>976719431.67405629</v>
      </c>
      <c r="D21" s="16">
        <f>C21/ТЭП!$D$5</f>
        <v>9767.1943167405625</v>
      </c>
      <c r="E21" s="14">
        <f>C21/ТЭП!$D$10</f>
        <v>10616.515561674525</v>
      </c>
      <c r="F21" s="11"/>
      <c r="G21" s="11"/>
    </row>
    <row r="22" spans="1:7" x14ac:dyDescent="0.3">
      <c r="A22" s="164">
        <f t="shared" si="0"/>
        <v>5.5124223602484469E-3</v>
      </c>
      <c r="B22" s="15" t="s">
        <v>110</v>
      </c>
      <c r="C22" s="16">
        <f>'Горизонталь поквартально'!E22</f>
        <v>71000000</v>
      </c>
      <c r="D22" s="16">
        <f>C22/ТЭП!$D$5</f>
        <v>710</v>
      </c>
      <c r="E22" s="14">
        <f>C22/ТЭП!$D$10</f>
        <v>771.73913043478262</v>
      </c>
      <c r="F22" s="11"/>
      <c r="G22" s="11"/>
    </row>
    <row r="23" spans="1:7" x14ac:dyDescent="0.3">
      <c r="A23" s="164">
        <f t="shared" si="0"/>
        <v>2.2499999999999999E-2</v>
      </c>
      <c r="B23" s="15" t="s">
        <v>16</v>
      </c>
      <c r="C23" s="16">
        <f>'Горизонталь поквартально'!E23</f>
        <v>289800000</v>
      </c>
      <c r="D23" s="16">
        <f>C23/ТЭП!$D$5</f>
        <v>2898</v>
      </c>
      <c r="E23" s="14">
        <f>C23/ТЭП!$D$10</f>
        <v>3150</v>
      </c>
      <c r="F23" s="11"/>
      <c r="G23" s="11"/>
    </row>
    <row r="24" spans="1:7" x14ac:dyDescent="0.3">
      <c r="A24" s="164">
        <f t="shared" si="0"/>
        <v>0.22749676203588373</v>
      </c>
      <c r="B24" s="15" t="s">
        <v>17</v>
      </c>
      <c r="C24" s="159">
        <f>C8-C9</f>
        <v>2930158295.0221825</v>
      </c>
      <c r="D24" s="159">
        <f>D8-D9</f>
        <v>29301.58295022184</v>
      </c>
      <c r="E24" s="166">
        <f>E8-E9</f>
        <v>31849.546685023743</v>
      </c>
      <c r="F24" s="11"/>
      <c r="G24" s="11"/>
    </row>
    <row r="25" spans="1:7" x14ac:dyDescent="0.3">
      <c r="A25" s="169"/>
      <c r="B25" s="15" t="s">
        <v>18</v>
      </c>
      <c r="C25" s="19">
        <f>C24/C8</f>
        <v>0.22749676203588373</v>
      </c>
      <c r="D25" s="19">
        <f>D24/D8</f>
        <v>0.22749676203588384</v>
      </c>
      <c r="E25" s="20">
        <f>E24/E8</f>
        <v>0.22749676203588387</v>
      </c>
    </row>
    <row r="26" spans="1:7" ht="15" thickBot="1" x14ac:dyDescent="0.35">
      <c r="A26" s="170"/>
      <c r="B26" s="21" t="s">
        <v>19</v>
      </c>
      <c r="C26" s="22">
        <f>C24/C9</f>
        <v>0.29449295595891239</v>
      </c>
      <c r="D26" s="22">
        <f>D24/D9</f>
        <v>0.29449295595891262</v>
      </c>
      <c r="E26" s="23">
        <f>E24/E9</f>
        <v>0.29449295595891267</v>
      </c>
    </row>
    <row r="28" spans="1:7" x14ac:dyDescent="0.3">
      <c r="C28" s="11"/>
      <c r="D28" s="69"/>
    </row>
  </sheetData>
  <mergeCells count="6">
    <mergeCell ref="A4:E4"/>
    <mergeCell ref="A6:A7"/>
    <mergeCell ref="C6:C7"/>
    <mergeCell ref="D6:D7"/>
    <mergeCell ref="E6:E7"/>
    <mergeCell ref="B6:B7"/>
  </mergeCells>
  <pageMargins left="0.7" right="0.7" top="0.75" bottom="0.75" header="0.3" footer="0.3"/>
  <pageSetup paperSize="9" scale="44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F5C302-28BA-417F-80FC-6951A610306E}">
  <dimension ref="A4:BW97"/>
  <sheetViews>
    <sheetView showGridLines="0" topLeftCell="A4" zoomScale="90" zoomScaleNormal="90" zoomScaleSheetLayoutView="100" workbookViewId="0">
      <pane xSplit="3" ySplit="4" topLeftCell="D86" activePane="bottomRight" state="frozen"/>
      <selection activeCell="A4" sqref="A4"/>
      <selection pane="topRight" activeCell="C4" sqref="C4"/>
      <selection pane="bottomLeft" activeCell="A7" sqref="A7"/>
      <selection pane="bottomRight" activeCell="I18" sqref="I18"/>
    </sheetView>
  </sheetViews>
  <sheetFormatPr defaultRowHeight="14.4" outlineLevelRow="1" outlineLevelCol="1" x14ac:dyDescent="0.3"/>
  <cols>
    <col min="1" max="1" width="12" hidden="1" customWidth="1" outlineLevel="1"/>
    <col min="2" max="2" width="8.6640625" hidden="1" customWidth="1" outlineLevel="1"/>
    <col min="3" max="3" width="55.33203125" customWidth="1" collapsed="1"/>
    <col min="4" max="4" width="13.109375" customWidth="1"/>
    <col min="5" max="5" width="14.6640625" customWidth="1"/>
    <col min="6" max="29" width="12.77734375" customWidth="1"/>
    <col min="30" max="70" width="11.6640625" bestFit="1" customWidth="1"/>
    <col min="71" max="71" width="13.21875" bestFit="1" customWidth="1"/>
    <col min="72" max="75" width="11.6640625" bestFit="1" customWidth="1"/>
  </cols>
  <sheetData>
    <row r="4" spans="1:75" ht="24.75" customHeight="1" x14ac:dyDescent="0.4">
      <c r="A4" s="173" t="s">
        <v>141</v>
      </c>
      <c r="B4" s="173"/>
      <c r="C4" s="173"/>
      <c r="D4" s="173"/>
      <c r="E4" s="173"/>
    </row>
    <row r="5" spans="1:75" ht="15" thickBot="1" x14ac:dyDescent="0.35">
      <c r="F5" s="87"/>
      <c r="G5" s="87"/>
      <c r="H5" s="87"/>
      <c r="I5" s="87"/>
      <c r="J5" s="87"/>
      <c r="K5" s="87"/>
      <c r="L5" s="87"/>
      <c r="M5" s="87"/>
      <c r="N5" s="87"/>
      <c r="O5" s="87"/>
      <c r="P5" s="87"/>
      <c r="Q5" s="87"/>
      <c r="R5" s="87"/>
      <c r="S5" s="87"/>
      <c r="T5" s="87"/>
      <c r="U5" s="87"/>
      <c r="V5" s="87"/>
      <c r="W5" s="87"/>
      <c r="X5" s="87"/>
      <c r="Y5" s="87"/>
      <c r="Z5" s="87"/>
      <c r="AA5" s="87"/>
      <c r="AB5" s="87"/>
      <c r="AC5" s="87"/>
      <c r="AD5" s="87"/>
      <c r="AE5" s="87"/>
      <c r="AF5" s="87"/>
      <c r="AG5" s="87"/>
      <c r="AH5" s="87"/>
      <c r="AI5" s="87"/>
      <c r="AJ5" s="87"/>
      <c r="AK5" s="87"/>
      <c r="AL5" s="87"/>
      <c r="AM5" s="87"/>
      <c r="AN5" s="87"/>
      <c r="AO5" s="87"/>
      <c r="AP5" s="87"/>
      <c r="AQ5" s="87"/>
      <c r="AR5" s="87"/>
      <c r="AS5" s="87"/>
      <c r="AT5" s="87"/>
      <c r="AU5" s="87"/>
      <c r="AV5" s="87"/>
      <c r="AW5" s="87"/>
      <c r="AX5" s="87"/>
      <c r="AY5" s="87"/>
      <c r="AZ5" s="87"/>
      <c r="BA5" s="87"/>
      <c r="BB5" s="87"/>
      <c r="BC5" s="87"/>
      <c r="BD5" s="87"/>
      <c r="BE5" s="87"/>
      <c r="BF5" s="87"/>
      <c r="BG5" s="87"/>
      <c r="BH5" s="87"/>
      <c r="BI5" s="87"/>
      <c r="BJ5" s="87"/>
      <c r="BK5" s="87"/>
      <c r="BL5" s="87"/>
      <c r="BM5" s="87"/>
      <c r="BN5" s="87"/>
      <c r="BO5" s="87"/>
      <c r="BP5" s="87"/>
      <c r="BQ5" s="87"/>
      <c r="BR5" s="87"/>
      <c r="BS5" s="87"/>
      <c r="BT5" s="87"/>
      <c r="BU5" s="87"/>
      <c r="BV5" s="87"/>
      <c r="BW5" s="87"/>
    </row>
    <row r="6" spans="1:75" ht="14.4" customHeight="1" x14ac:dyDescent="0.3">
      <c r="A6" s="187" t="s">
        <v>83</v>
      </c>
      <c r="B6" s="188"/>
      <c r="C6" s="185" t="s">
        <v>4</v>
      </c>
      <c r="D6" s="99"/>
      <c r="E6" s="181" t="s">
        <v>26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9"/>
    </row>
    <row r="7" spans="1:75" ht="54.6" customHeight="1" x14ac:dyDescent="0.3">
      <c r="A7" s="86" t="s">
        <v>82</v>
      </c>
      <c r="B7" s="85" t="s">
        <v>84</v>
      </c>
      <c r="C7" s="186"/>
      <c r="D7" s="100" t="s">
        <v>109</v>
      </c>
      <c r="E7" s="182"/>
      <c r="F7" s="90">
        <v>1</v>
      </c>
      <c r="G7" s="90">
        <v>2</v>
      </c>
      <c r="H7" s="90">
        <v>3</v>
      </c>
      <c r="I7" s="90">
        <v>4</v>
      </c>
      <c r="J7" s="90">
        <v>5</v>
      </c>
      <c r="K7" s="90">
        <v>6</v>
      </c>
      <c r="L7" s="90">
        <v>7</v>
      </c>
      <c r="M7" s="90">
        <v>8</v>
      </c>
      <c r="N7" s="90">
        <v>9</v>
      </c>
      <c r="O7" s="90">
        <v>10</v>
      </c>
      <c r="P7" s="90">
        <v>11</v>
      </c>
      <c r="Q7" s="90">
        <v>12</v>
      </c>
      <c r="R7" s="90">
        <v>13</v>
      </c>
      <c r="S7" s="90">
        <v>14</v>
      </c>
      <c r="T7" s="90">
        <v>15</v>
      </c>
      <c r="U7" s="90">
        <v>16</v>
      </c>
      <c r="V7" s="90">
        <v>17</v>
      </c>
      <c r="W7" s="90">
        <v>18</v>
      </c>
      <c r="X7" s="90">
        <v>19</v>
      </c>
      <c r="Y7" s="90">
        <v>20</v>
      </c>
      <c r="Z7" s="90">
        <v>21</v>
      </c>
      <c r="AA7" s="90">
        <v>22</v>
      </c>
      <c r="AB7" s="90">
        <v>23</v>
      </c>
      <c r="AC7" s="90">
        <v>24</v>
      </c>
      <c r="AD7" s="90">
        <v>25</v>
      </c>
      <c r="AE7" s="90">
        <v>26</v>
      </c>
      <c r="AF7" s="90">
        <v>27</v>
      </c>
      <c r="AG7" s="90">
        <v>28</v>
      </c>
      <c r="AH7" s="90">
        <v>29</v>
      </c>
      <c r="AI7" s="90">
        <v>30</v>
      </c>
      <c r="AJ7" s="90">
        <v>31</v>
      </c>
      <c r="AK7" s="90">
        <v>32</v>
      </c>
      <c r="AL7" s="90">
        <v>33</v>
      </c>
      <c r="AM7" s="90">
        <v>34</v>
      </c>
      <c r="AN7" s="90">
        <v>35</v>
      </c>
      <c r="AO7" s="90">
        <v>36</v>
      </c>
      <c r="AP7" s="90">
        <v>37</v>
      </c>
      <c r="AQ7" s="90">
        <v>38</v>
      </c>
      <c r="AR7" s="90">
        <v>39</v>
      </c>
      <c r="AS7" s="90">
        <v>40</v>
      </c>
      <c r="AT7" s="90">
        <v>41</v>
      </c>
      <c r="AU7" s="90">
        <v>42</v>
      </c>
      <c r="AV7" s="90">
        <v>43</v>
      </c>
      <c r="AW7" s="90">
        <v>44</v>
      </c>
      <c r="AX7" s="90">
        <v>45</v>
      </c>
      <c r="AY7" s="90">
        <v>46</v>
      </c>
      <c r="AZ7" s="90">
        <v>47</v>
      </c>
      <c r="BA7" s="90">
        <v>48</v>
      </c>
      <c r="BB7" s="90">
        <v>49</v>
      </c>
      <c r="BC7" s="90">
        <v>50</v>
      </c>
      <c r="BD7" s="90">
        <v>51</v>
      </c>
      <c r="BE7" s="90">
        <v>52</v>
      </c>
      <c r="BF7" s="90">
        <v>53</v>
      </c>
      <c r="BG7" s="90">
        <v>54</v>
      </c>
      <c r="BH7" s="90">
        <v>55</v>
      </c>
      <c r="BI7" s="90">
        <v>56</v>
      </c>
      <c r="BJ7" s="90">
        <v>57</v>
      </c>
      <c r="BK7" s="90">
        <v>58</v>
      </c>
      <c r="BL7" s="90">
        <v>59</v>
      </c>
      <c r="BM7" s="90">
        <v>60</v>
      </c>
      <c r="BN7" s="90">
        <v>61</v>
      </c>
      <c r="BO7" s="90">
        <v>62</v>
      </c>
      <c r="BP7" s="90">
        <v>63</v>
      </c>
      <c r="BQ7" s="90">
        <v>64</v>
      </c>
      <c r="BR7" s="90">
        <v>65</v>
      </c>
      <c r="BS7" s="90">
        <v>66</v>
      </c>
      <c r="BT7" s="90">
        <v>67</v>
      </c>
      <c r="BU7" s="90">
        <v>68</v>
      </c>
      <c r="BV7" s="90">
        <v>69</v>
      </c>
      <c r="BW7" s="91">
        <v>70</v>
      </c>
    </row>
    <row r="8" spans="1:75" x14ac:dyDescent="0.3">
      <c r="A8" s="92">
        <f t="shared" ref="A8:A24" si="0">SUM(F8:BW8)</f>
        <v>12879999999.999998</v>
      </c>
      <c r="B8" s="93" t="b">
        <f t="shared" ref="B8:B24" si="1">A8=E8</f>
        <v>1</v>
      </c>
      <c r="C8" s="15" t="s">
        <v>101</v>
      </c>
      <c r="D8" s="103" t="s">
        <v>6</v>
      </c>
      <c r="E8" s="158">
        <f>'Исходные данные'!D7*ТЭП!D10</f>
        <v>12880000000</v>
      </c>
      <c r="F8" s="158">
        <f>SUMIF('Вспомогательная табл помесячно'!$F$5:$BX$5,'Горизонталь поквартально'!F7,'Вспомогательная табл помесячно'!$F$8:$BX$8)</f>
        <v>0</v>
      </c>
      <c r="G8" s="158">
        <f>SUMIF('Вспомогательная табл помесячно'!$F$5:$BX$5,'Горизонталь поквартально'!G7,'Вспомогательная табл помесячно'!$F$8:$BX$8)</f>
        <v>0</v>
      </c>
      <c r="H8" s="158">
        <f>SUMIF('Вспомогательная табл помесячно'!$F$5:$BX$5,'Горизонталь поквартально'!H7,'Вспомогательная табл помесячно'!$F$8:$BX$8)</f>
        <v>594461538.46153843</v>
      </c>
      <c r="I8" s="158">
        <f>SUMIF('Вспомогательная табл помесячно'!$F$5:$BX$5,'Горизонталь поквартально'!I7,'Вспомогательная табл помесячно'!$F$8:$BX$8)</f>
        <v>594461538.46153843</v>
      </c>
      <c r="J8" s="158">
        <f>SUMIF('Вспомогательная табл помесячно'!$F$5:$BX$5,'Горизонталь поквартально'!J7,'Вспомогательная табл помесячно'!$F$8:$BX$8)</f>
        <v>594461538.46153843</v>
      </c>
      <c r="K8" s="158">
        <f>SUMIF('Вспомогательная табл помесячно'!$F$5:$BX$5,'Горизонталь поквартально'!K7,'Вспомогательная табл помесячно'!$F$8:$BX$8)</f>
        <v>594461538.46153843</v>
      </c>
      <c r="L8" s="158">
        <f>SUMIF('Вспомогательная табл помесячно'!$F$5:$BX$5,'Горизонталь поквартально'!L7,'Вспомогательная табл помесячно'!$F$8:$BX$8)</f>
        <v>594461538.46153843</v>
      </c>
      <c r="M8" s="158">
        <f>SUMIF('Вспомогательная табл помесячно'!$F$5:$BX$5,'Горизонталь поквартально'!M7,'Вспомогательная табл помесячно'!$F$8:$BX$8)</f>
        <v>594461538.46153843</v>
      </c>
      <c r="N8" s="158">
        <f>SUMIF('Вспомогательная табл помесячно'!$F$5:$BX$5,'Горизонталь поквартально'!N7,'Вспомогательная табл помесячно'!$F$8:$BX$8)</f>
        <v>594461538.46153843</v>
      </c>
      <c r="O8" s="158">
        <f>SUMIF('Вспомогательная табл помесячно'!$F$5:$BX$5,'Горизонталь поквартально'!O7,'Вспомогательная табл помесячно'!$F$8:$BX$8)</f>
        <v>594461538.46153843</v>
      </c>
      <c r="P8" s="158">
        <f>SUMIF('Вспомогательная табл помесячно'!$F$5:$BX$5,'Горизонталь поквартально'!P7,'Вспомогательная табл помесячно'!$F$8:$BX$8)</f>
        <v>594461538.46153843</v>
      </c>
      <c r="Q8" s="158">
        <f>SUMIF('Вспомогательная табл помесячно'!$F$5:$BX$5,'Горизонталь поквартально'!Q7,'Вспомогательная табл помесячно'!$F$8:$BX$8)</f>
        <v>594461538.46153843</v>
      </c>
      <c r="R8" s="158">
        <f>SUMIF('Вспомогательная табл помесячно'!$F$5:$BX$5,'Горизонталь поквартально'!R7,'Вспомогательная табл помесячно'!$F$8:$BX$8)</f>
        <v>594461538.46153843</v>
      </c>
      <c r="S8" s="158">
        <f>SUMIF('Вспомогательная табл помесячно'!$F$5:$BX$5,'Горизонталь поквартально'!S7,'Вспомогательная табл помесячно'!$F$8:$BX$8)</f>
        <v>594461538.46153843</v>
      </c>
      <c r="T8" s="158">
        <f>SUMIF('Вспомогательная табл помесячно'!$F$5:$BX$5,'Горизонталь поквартально'!T7,'Вспомогательная табл помесячно'!$F$8:$BX$8)</f>
        <v>594461538.46153843</v>
      </c>
      <c r="U8" s="158">
        <f>SUMIF('Вспомогательная табл помесячно'!$F$5:$BX$5,'Горизонталь поквартально'!U7,'Вспомогательная табл помесячно'!$F$8:$BX$8)</f>
        <v>594461538.46153843</v>
      </c>
      <c r="V8" s="158">
        <f>SUMIF('Вспомогательная табл помесячно'!$F$5:$BX$5,'Горизонталь поквартально'!V7,'Вспомогательная табл помесячно'!$F$8:$BX$8)</f>
        <v>594461538.46153843</v>
      </c>
      <c r="W8" s="158">
        <f>SUMIF('Вспомогательная табл помесячно'!$F$5:$BX$5,'Горизонталь поквартально'!W7,'Вспомогательная табл помесячно'!$F$8:$BX$8)</f>
        <v>594461538.46153843</v>
      </c>
      <c r="X8" s="158">
        <f>SUMIF('Вспомогательная табл помесячно'!$F$5:$BX$5,'Горизонталь поквартально'!X7,'Вспомогательная табл помесячно'!$F$8:$BX$8)</f>
        <v>594461538.46153843</v>
      </c>
      <c r="Y8" s="158">
        <f>SUMIF('Вспомогательная табл помесячно'!$F$5:$BX$5,'Горизонталь поквартально'!Y7,'Вспомогательная табл помесячно'!$F$8:$BX$8)</f>
        <v>594461538.46153843</v>
      </c>
      <c r="Z8" s="158">
        <f>SUMIF('Вспомогательная табл помесячно'!$F$5:$BX$5,'Горизонталь поквартально'!Z7,'Вспомогательная табл помесячно'!$F$8:$BX$8)</f>
        <v>594461538.46153843</v>
      </c>
      <c r="AA8" s="158">
        <f>SUMIF('Вспомогательная табл помесячно'!$F$5:$BX$5,'Горизонталь поквартально'!AA7,'Вспомогательная табл помесячно'!$F$8:$BX$8)</f>
        <v>594461538.46153843</v>
      </c>
      <c r="AB8" s="158">
        <f>SUMIF('Вспомогательная табл помесячно'!$F$5:$BX$5,'Горизонталь поквартально'!AB7,'Вспомогательная табл помесячно'!$F$8:$BX$8)</f>
        <v>594461538.46153843</v>
      </c>
      <c r="AC8" s="158">
        <f>SUMIF('Вспомогательная табл помесячно'!$F$5:$BX$5,'Горизонталь поквартально'!AC7,'Вспомогательная табл помесячно'!$F$8:$BX$8)</f>
        <v>396307692.30769229</v>
      </c>
      <c r="AD8" s="97">
        <f>SUMIF('Вспомогательная табл помесячно'!$F$5:$BX$5,'Горизонталь поквартально'!AD7,'Вспомогательная табл помесячно'!$F$8:$BX$8)</f>
        <v>0</v>
      </c>
      <c r="AE8" s="97">
        <f>SUMIF('Вспомогательная табл помесячно'!$F$5:$BX$5,'Горизонталь поквартально'!AE7,'Вспомогательная табл помесячно'!$F$8:$BX$8)</f>
        <v>0</v>
      </c>
      <c r="AF8" s="97">
        <f>SUMIF('Вспомогательная табл помесячно'!$F$5:$BX$5,'Горизонталь поквартально'!AF7,'Вспомогательная табл помесячно'!$F$8:$BX$8)</f>
        <v>0</v>
      </c>
      <c r="AG8" s="97">
        <f>SUMIF('Вспомогательная табл помесячно'!$F$5:$BX$5,'Горизонталь поквартально'!AG7,'Вспомогательная табл помесячно'!$F$8:$BX$8)</f>
        <v>0</v>
      </c>
      <c r="AH8" s="97">
        <f>SUMIF('Вспомогательная табл помесячно'!$F$5:$BX$5,'Горизонталь поквартально'!AH7,'Вспомогательная табл помесячно'!$F$8:$BX$8)</f>
        <v>0</v>
      </c>
      <c r="AI8" s="97">
        <f>SUMIF('Вспомогательная табл помесячно'!$F$5:$BX$5,'Горизонталь поквартально'!AI7,'Вспомогательная табл помесячно'!$F$8:$BX$8)</f>
        <v>0</v>
      </c>
      <c r="AJ8" s="97">
        <f>SUMIF('Вспомогательная табл помесячно'!$F$5:$BX$5,'Горизонталь поквартально'!AJ7,'Вспомогательная табл помесячно'!$F$8:$BX$8)</f>
        <v>0</v>
      </c>
      <c r="AK8" s="97">
        <f>SUMIF('Вспомогательная табл помесячно'!$F$5:$BX$5,'Горизонталь поквартально'!AK7,'Вспомогательная табл помесячно'!$F$8:$BX$8)</f>
        <v>0</v>
      </c>
      <c r="AL8" s="97">
        <f>SUMIF('Вспомогательная табл помесячно'!$F$5:$BX$5,'Горизонталь поквартально'!AL7,'Вспомогательная табл помесячно'!$F$8:$BX$8)</f>
        <v>0</v>
      </c>
      <c r="AM8" s="97">
        <f>SUMIF('Вспомогательная табл помесячно'!$F$5:$BX$5,'Горизонталь поквартально'!AM7,'Вспомогательная табл помесячно'!$F$8:$BX$8)</f>
        <v>0</v>
      </c>
      <c r="AN8" s="97">
        <f>SUMIF('Вспомогательная табл помесячно'!$F$5:$BX$5,'Горизонталь поквартально'!AN7,'Вспомогательная табл помесячно'!$F$8:$BX$8)</f>
        <v>0</v>
      </c>
      <c r="AO8" s="97">
        <f>SUMIF('Вспомогательная табл помесячно'!$F$5:$BX$5,'Горизонталь поквартально'!AO7,'Вспомогательная табл помесячно'!$F$8:$BX$8)</f>
        <v>0</v>
      </c>
      <c r="AP8" s="97">
        <f>SUMIF('Вспомогательная табл помесячно'!$F$5:$BX$5,'Горизонталь поквартально'!AP7,'Вспомогательная табл помесячно'!$F$8:$BX$8)</f>
        <v>0</v>
      </c>
      <c r="AQ8" s="97">
        <f>SUMIF('Вспомогательная табл помесячно'!$F$5:$BX$5,'Горизонталь поквартально'!AQ7,'Вспомогательная табл помесячно'!$F$8:$BX$8)</f>
        <v>0</v>
      </c>
      <c r="AR8" s="97">
        <f>SUMIF('Вспомогательная табл помесячно'!$F$5:$BX$5,'Горизонталь поквартально'!AR7,'Вспомогательная табл помесячно'!$F$8:$BX$8)</f>
        <v>0</v>
      </c>
      <c r="AS8" s="97">
        <f>SUMIF('Вспомогательная табл помесячно'!$F$5:$BX$5,'Горизонталь поквартально'!AS7,'Вспомогательная табл помесячно'!$F$8:$BX$8)</f>
        <v>0</v>
      </c>
      <c r="AT8" s="97">
        <f>SUMIF('Вспомогательная табл помесячно'!$F$5:$BX$5,'Горизонталь поквартально'!AT7,'Вспомогательная табл помесячно'!$F$8:$BX$8)</f>
        <v>0</v>
      </c>
      <c r="AU8" s="97">
        <f>SUMIF('Вспомогательная табл помесячно'!$F$5:$BX$5,'Горизонталь поквартально'!AU7,'Вспомогательная табл помесячно'!$F$8:$BX$8)</f>
        <v>0</v>
      </c>
      <c r="AV8" s="97">
        <f>SUMIF('Вспомогательная табл помесячно'!$F$5:$BX$5,'Горизонталь поквартально'!AV7,'Вспомогательная табл помесячно'!$F$8:$BX$8)</f>
        <v>0</v>
      </c>
      <c r="AW8" s="97">
        <f>SUMIF('Вспомогательная табл помесячно'!$F$5:$BX$5,'Горизонталь поквартально'!AW7,'Вспомогательная табл помесячно'!$F$8:$BX$8)</f>
        <v>0</v>
      </c>
      <c r="AX8" s="97">
        <f>SUMIF('Вспомогательная табл помесячно'!$F$5:$BX$5,'Горизонталь поквартально'!AX7,'Вспомогательная табл помесячно'!$F$8:$BX$8)</f>
        <v>0</v>
      </c>
      <c r="AY8" s="97">
        <f>SUMIF('Вспомогательная табл помесячно'!$F$5:$BX$5,'Горизонталь поквартально'!AY7,'Вспомогательная табл помесячно'!$F$8:$BX$8)</f>
        <v>0</v>
      </c>
      <c r="AZ8" s="97">
        <f>SUMIF('Вспомогательная табл помесячно'!$F$5:$BX$5,'Горизонталь поквартально'!AZ7,'Вспомогательная табл помесячно'!$F$8:$BX$8)</f>
        <v>0</v>
      </c>
      <c r="BA8" s="97">
        <f>SUMIF('Вспомогательная табл помесячно'!$F$5:$BX$5,'Горизонталь поквартально'!BA7,'Вспомогательная табл помесячно'!$F$8:$BX$8)</f>
        <v>0</v>
      </c>
      <c r="BB8" s="97">
        <f>SUMIF('Вспомогательная табл помесячно'!$F$5:$BX$5,'Горизонталь поквартально'!BB7,'Вспомогательная табл помесячно'!$F$8:$BX$8)</f>
        <v>0</v>
      </c>
      <c r="BC8" s="97">
        <f>SUMIF('Вспомогательная табл помесячно'!$F$5:$BX$5,'Горизонталь поквартально'!BC7,'Вспомогательная табл помесячно'!$F$8:$BX$8)</f>
        <v>0</v>
      </c>
      <c r="BD8" s="97">
        <f>SUMIF('Вспомогательная табл помесячно'!$F$5:$BX$5,'Горизонталь поквартально'!BD7,'Вспомогательная табл помесячно'!$F$8:$BX$8)</f>
        <v>0</v>
      </c>
      <c r="BE8" s="97">
        <f>SUMIF('Вспомогательная табл помесячно'!$F$5:$BX$5,'Горизонталь поквартально'!BE7,'Вспомогательная табл помесячно'!$F$8:$BX$8)</f>
        <v>0</v>
      </c>
      <c r="BF8" s="97">
        <f>SUMIF('Вспомогательная табл помесячно'!$F$5:$BX$5,'Горизонталь поквартально'!BF7,'Вспомогательная табл помесячно'!$F$8:$BX$8)</f>
        <v>0</v>
      </c>
      <c r="BG8" s="97">
        <f>SUMIF('Вспомогательная табл помесячно'!$F$5:$BX$5,'Горизонталь поквартально'!BG7,'Вспомогательная табл помесячно'!$F$8:$BX$8)</f>
        <v>0</v>
      </c>
      <c r="BH8" s="97">
        <f>SUMIF('Вспомогательная табл помесячно'!$F$5:$BX$5,'Горизонталь поквартально'!BH7,'Вспомогательная табл помесячно'!$F$8:$BX$8)</f>
        <v>0</v>
      </c>
      <c r="BI8" s="97">
        <f>SUMIF('Вспомогательная табл помесячно'!$F$5:$BX$5,'Горизонталь поквартально'!BI7,'Вспомогательная табл помесячно'!$F$8:$BX$8)</f>
        <v>0</v>
      </c>
      <c r="BJ8" s="97">
        <f>SUMIF('Вспомогательная табл помесячно'!$F$5:$BX$5,'Горизонталь поквартально'!BJ7,'Вспомогательная табл помесячно'!$F$8:$BX$8)</f>
        <v>0</v>
      </c>
      <c r="BK8" s="97">
        <f>SUMIF('Вспомогательная табл помесячно'!$F$5:$BX$5,'Горизонталь поквартально'!BK7,'Вспомогательная табл помесячно'!$F$8:$BX$8)</f>
        <v>0</v>
      </c>
      <c r="BL8" s="97">
        <f>SUMIF('Вспомогательная табл помесячно'!$F$5:$BX$5,'Горизонталь поквартально'!BL7,'Вспомогательная табл помесячно'!$F$8:$BX$8)</f>
        <v>0</v>
      </c>
      <c r="BM8" s="97">
        <f>SUMIF('Вспомогательная табл помесячно'!$F$5:$BX$5,'Горизонталь поквартально'!BM7,'Вспомогательная табл помесячно'!$F$8:$BX$8)</f>
        <v>0</v>
      </c>
      <c r="BN8" s="97">
        <f>SUMIF('Вспомогательная табл помесячно'!$F$5:$BX$5,'Горизонталь поквартально'!BN7,'Вспомогательная табл помесячно'!$F$8:$BX$8)</f>
        <v>0</v>
      </c>
      <c r="BO8" s="97">
        <f>SUMIF('Вспомогательная табл помесячно'!$F$5:$BX$5,'Горизонталь поквартально'!BO7,'Вспомогательная табл помесячно'!$F$8:$BX$8)</f>
        <v>0</v>
      </c>
      <c r="BP8" s="97">
        <f>SUMIF('Вспомогательная табл помесячно'!$F$5:$BX$5,'Горизонталь поквартально'!BP7,'Вспомогательная табл помесячно'!$F$8:$BX$8)</f>
        <v>0</v>
      </c>
      <c r="BQ8" s="97">
        <f>SUMIF('Вспомогательная табл помесячно'!$F$5:$BX$5,'Горизонталь поквартально'!BQ7,'Вспомогательная табл помесячно'!$F$8:$BX$8)</f>
        <v>0</v>
      </c>
      <c r="BR8" s="97">
        <f>SUMIF('Вспомогательная табл помесячно'!$F$5:$BX$5,'Горизонталь поквартально'!BR7,'Вспомогательная табл помесячно'!$F$8:$BX$8)</f>
        <v>0</v>
      </c>
      <c r="BS8" s="97">
        <f>SUMIF('Вспомогательная табл помесячно'!$F$5:$BX$5,'Горизонталь поквартально'!BS7,'Вспомогательная табл помесячно'!$F$8:$BX$8)</f>
        <v>0</v>
      </c>
      <c r="BT8" s="97">
        <f>SUMIF('Вспомогательная табл помесячно'!$F$5:$BX$5,'Горизонталь поквартально'!BT7,'Вспомогательная табл помесячно'!$F$8:$BX$8)</f>
        <v>0</v>
      </c>
      <c r="BU8" s="97">
        <f>SUMIF('Вспомогательная табл помесячно'!$F$5:$BX$5,'Горизонталь поквартально'!BU7,'Вспомогательная табл помесячно'!$F$8:$BX$8)</f>
        <v>0</v>
      </c>
      <c r="BV8" s="97">
        <f>SUMIF('Вспомогательная табл помесячно'!$F$5:$BX$5,'Горизонталь поквартально'!BV7,'Вспомогательная табл помесячно'!$F$8:$BX$8)</f>
        <v>0</v>
      </c>
      <c r="BW8" s="98">
        <f>SUMIF('Вспомогательная табл помесячно'!$F$5:$BX$5,'Горизонталь поквартально'!BW7,'Вспомогательная табл помесячно'!$F$8:$BX$8)</f>
        <v>0</v>
      </c>
    </row>
    <row r="9" spans="1:75" x14ac:dyDescent="0.3">
      <c r="A9" s="92">
        <f t="shared" si="0"/>
        <v>9949841704.9778118</v>
      </c>
      <c r="B9" s="93" t="b">
        <f t="shared" si="1"/>
        <v>0</v>
      </c>
      <c r="C9" s="15" t="s">
        <v>102</v>
      </c>
      <c r="D9" s="103" t="s">
        <v>6</v>
      </c>
      <c r="E9" s="159">
        <f t="shared" ref="E9:AJ9" si="2">E10+E14+E15+E16+E18+E21+E22+E23+E11+E17+E19+E20</f>
        <v>9949841704.9778175</v>
      </c>
      <c r="F9" s="159">
        <f t="shared" si="2"/>
        <v>128122807.01754387</v>
      </c>
      <c r="G9" s="159">
        <f t="shared" si="2"/>
        <v>238122807.01754388</v>
      </c>
      <c r="H9" s="159">
        <f t="shared" si="2"/>
        <v>582913432.79352236</v>
      </c>
      <c r="I9" s="159">
        <f t="shared" si="2"/>
        <v>508049812.87449402</v>
      </c>
      <c r="J9" s="159">
        <f t="shared" si="2"/>
        <v>421095172.7125507</v>
      </c>
      <c r="K9" s="159">
        <f t="shared" si="2"/>
        <v>421758512.67206484</v>
      </c>
      <c r="L9" s="159">
        <f t="shared" si="2"/>
        <v>411250657.59496945</v>
      </c>
      <c r="M9" s="159">
        <f t="shared" si="2"/>
        <v>409259156.10302359</v>
      </c>
      <c r="N9" s="159">
        <f t="shared" si="2"/>
        <v>411611950.24377644</v>
      </c>
      <c r="O9" s="159">
        <f t="shared" si="2"/>
        <v>413964744.38452929</v>
      </c>
      <c r="P9" s="159">
        <f t="shared" si="2"/>
        <v>416317538.52528214</v>
      </c>
      <c r="Q9" s="159">
        <f t="shared" si="2"/>
        <v>407362006.51305026</v>
      </c>
      <c r="R9" s="159">
        <f t="shared" si="2"/>
        <v>408538403.58342671</v>
      </c>
      <c r="S9" s="159">
        <f t="shared" si="2"/>
        <v>409714800.65380311</v>
      </c>
      <c r="T9" s="159">
        <f t="shared" si="2"/>
        <v>410891197.72417957</v>
      </c>
      <c r="U9" s="159">
        <f t="shared" si="2"/>
        <v>412067594.79455602</v>
      </c>
      <c r="V9" s="159">
        <f t="shared" si="2"/>
        <v>413243991.86493242</v>
      </c>
      <c r="W9" s="159">
        <f t="shared" si="2"/>
        <v>414420388.93530887</v>
      </c>
      <c r="X9" s="159">
        <f t="shared" si="2"/>
        <v>415596786.00568527</v>
      </c>
      <c r="Y9" s="159">
        <f t="shared" si="2"/>
        <v>416773183.07606173</v>
      </c>
      <c r="Z9" s="159">
        <f t="shared" si="2"/>
        <v>417949580.14643818</v>
      </c>
      <c r="AA9" s="159">
        <f t="shared" si="2"/>
        <v>419125977.21681458</v>
      </c>
      <c r="AB9" s="159">
        <f t="shared" si="2"/>
        <v>884395048.67810488</v>
      </c>
      <c r="AC9" s="159">
        <f t="shared" si="2"/>
        <v>157296153.84615386</v>
      </c>
      <c r="AD9" s="159">
        <f t="shared" si="2"/>
        <v>0</v>
      </c>
      <c r="AE9" s="159">
        <f t="shared" si="2"/>
        <v>0</v>
      </c>
      <c r="AF9" s="159">
        <f t="shared" si="2"/>
        <v>0</v>
      </c>
      <c r="AG9" s="159">
        <f t="shared" si="2"/>
        <v>0</v>
      </c>
      <c r="AH9" s="159">
        <f t="shared" si="2"/>
        <v>0</v>
      </c>
      <c r="AI9" s="159">
        <f t="shared" si="2"/>
        <v>0</v>
      </c>
      <c r="AJ9" s="159">
        <f t="shared" si="2"/>
        <v>0</v>
      </c>
      <c r="AK9" s="159">
        <f t="shared" ref="AK9:BP9" si="3">AK10+AK14+AK15+AK16+AK18+AK21+AK22+AK23+AK11+AK17+AK19+AK20</f>
        <v>0</v>
      </c>
      <c r="AL9" s="159">
        <f t="shared" si="3"/>
        <v>0</v>
      </c>
      <c r="AM9" s="159">
        <f t="shared" si="3"/>
        <v>0</v>
      </c>
      <c r="AN9" s="159">
        <f t="shared" si="3"/>
        <v>0</v>
      </c>
      <c r="AO9" s="159">
        <f t="shared" si="3"/>
        <v>0</v>
      </c>
      <c r="AP9" s="159">
        <f t="shared" si="3"/>
        <v>0</v>
      </c>
      <c r="AQ9" s="159">
        <f t="shared" si="3"/>
        <v>0</v>
      </c>
      <c r="AR9" s="159">
        <f t="shared" si="3"/>
        <v>0</v>
      </c>
      <c r="AS9" s="159">
        <f t="shared" si="3"/>
        <v>0</v>
      </c>
      <c r="AT9" s="159">
        <f t="shared" si="3"/>
        <v>0</v>
      </c>
      <c r="AU9" s="159">
        <f t="shared" si="3"/>
        <v>0</v>
      </c>
      <c r="AV9" s="159">
        <f t="shared" si="3"/>
        <v>0</v>
      </c>
      <c r="AW9" s="159">
        <f t="shared" si="3"/>
        <v>0</v>
      </c>
      <c r="AX9" s="159">
        <f t="shared" si="3"/>
        <v>0</v>
      </c>
      <c r="AY9" s="159">
        <f t="shared" si="3"/>
        <v>0</v>
      </c>
      <c r="AZ9" s="159">
        <f t="shared" si="3"/>
        <v>0</v>
      </c>
      <c r="BA9" s="159">
        <f t="shared" si="3"/>
        <v>0</v>
      </c>
      <c r="BB9" s="159">
        <f t="shared" si="3"/>
        <v>0</v>
      </c>
      <c r="BC9" s="159">
        <f t="shared" si="3"/>
        <v>0</v>
      </c>
      <c r="BD9" s="159">
        <f t="shared" si="3"/>
        <v>0</v>
      </c>
      <c r="BE9" s="159">
        <f t="shared" si="3"/>
        <v>0</v>
      </c>
      <c r="BF9" s="159">
        <f t="shared" si="3"/>
        <v>0</v>
      </c>
      <c r="BG9" s="159">
        <f t="shared" si="3"/>
        <v>0</v>
      </c>
      <c r="BH9" s="159">
        <f t="shared" si="3"/>
        <v>0</v>
      </c>
      <c r="BI9" s="159">
        <f t="shared" si="3"/>
        <v>0</v>
      </c>
      <c r="BJ9" s="159">
        <f t="shared" si="3"/>
        <v>0</v>
      </c>
      <c r="BK9" s="159">
        <f t="shared" si="3"/>
        <v>0</v>
      </c>
      <c r="BL9" s="159">
        <f t="shared" si="3"/>
        <v>0</v>
      </c>
      <c r="BM9" s="159">
        <f t="shared" si="3"/>
        <v>0</v>
      </c>
      <c r="BN9" s="159">
        <f t="shared" si="3"/>
        <v>0</v>
      </c>
      <c r="BO9" s="159">
        <f t="shared" si="3"/>
        <v>0</v>
      </c>
      <c r="BP9" s="159">
        <f t="shared" si="3"/>
        <v>0</v>
      </c>
      <c r="BQ9" s="159">
        <f t="shared" ref="BQ9:BW9" si="4">BQ10+BQ14+BQ15+BQ16+BQ18+BQ21+BQ22+BQ23+BQ11+BQ17+BQ19+BQ20</f>
        <v>0</v>
      </c>
      <c r="BR9" s="159">
        <f t="shared" si="4"/>
        <v>0</v>
      </c>
      <c r="BS9" s="159">
        <f t="shared" si="4"/>
        <v>0</v>
      </c>
      <c r="BT9" s="159">
        <f t="shared" si="4"/>
        <v>0</v>
      </c>
      <c r="BU9" s="159">
        <f t="shared" si="4"/>
        <v>0</v>
      </c>
      <c r="BV9" s="159">
        <f t="shared" si="4"/>
        <v>0</v>
      </c>
      <c r="BW9" s="166">
        <f t="shared" si="4"/>
        <v>0</v>
      </c>
    </row>
    <row r="10" spans="1:75" x14ac:dyDescent="0.3">
      <c r="A10" s="92">
        <f t="shared" si="0"/>
        <v>0</v>
      </c>
      <c r="B10" s="93" t="b">
        <f t="shared" si="1"/>
        <v>1</v>
      </c>
      <c r="C10" s="15" t="s">
        <v>9</v>
      </c>
      <c r="D10" s="103" t="s">
        <v>6</v>
      </c>
      <c r="E10" s="16">
        <f t="shared" ref="E10:E23" si="5">SUM(F10:BW10)</f>
        <v>0</v>
      </c>
      <c r="F10" s="7">
        <f>SUMIF('Вспомогательная табл помесячно'!$F$5:$BX$5,'Горизонталь поквартально'!F7,'Вспомогательная табл помесячно'!$F$10:$BX$10)</f>
        <v>0</v>
      </c>
      <c r="G10" s="7">
        <f>SUMIF('Вспомогательная табл помесячно'!$F$5:$BX$5,'Горизонталь поквартально'!G7,'Вспомогательная табл помесячно'!$F$10:$BX$10)</f>
        <v>0</v>
      </c>
      <c r="H10" s="7">
        <f>SUMIF('Вспомогательная табл помесячно'!$F$5:$BX$5,'Горизонталь поквартально'!H7,'Вспомогательная табл помесячно'!$F$10:$BX$10)</f>
        <v>0</v>
      </c>
      <c r="I10" s="7">
        <f>SUMIF('Вспомогательная табл помесячно'!$F$5:$BX$5,'Горизонталь поквартально'!I7,'Вспомогательная табл помесячно'!$F$10:$BX$10)</f>
        <v>0</v>
      </c>
      <c r="J10" s="7">
        <f>SUMIF('Вспомогательная табл помесячно'!$F$5:$BX$5,'Горизонталь поквартально'!J7,'Вспомогательная табл помесячно'!$F$10:$BX$10)</f>
        <v>0</v>
      </c>
      <c r="K10" s="7">
        <f>SUMIF('Вспомогательная табл помесячно'!$F$5:$BX$5,'Горизонталь поквартально'!K7,'Вспомогательная табл помесячно'!$F$10:$BX$10)</f>
        <v>0</v>
      </c>
      <c r="L10" s="7">
        <f>SUMIF('Вспомогательная табл помесячно'!$F$5:$BX$5,'Горизонталь поквартально'!L7,'Вспомогательная табл помесячно'!$F$10:$BX$10)</f>
        <v>0</v>
      </c>
      <c r="M10" s="7">
        <f>SUMIF('Вспомогательная табл помесячно'!$F$5:$BX$5,'Горизонталь поквартально'!M7,'Вспомогательная табл помесячно'!$F$10:$BX$10)</f>
        <v>0</v>
      </c>
      <c r="N10" s="7">
        <f>SUMIF('Вспомогательная табл помесячно'!$F$5:$BX$5,'Горизонталь поквартально'!N7,'Вспомогательная табл помесячно'!$F$10:$BX$10)</f>
        <v>0</v>
      </c>
      <c r="O10" s="7">
        <f>SUMIF('Вспомогательная табл помесячно'!$F$5:$BX$5,'Горизонталь поквартально'!O7,'Вспомогательная табл помесячно'!$F$10:$BX$10)</f>
        <v>0</v>
      </c>
      <c r="P10" s="7">
        <f>SUMIF('Вспомогательная табл помесячно'!$F$5:$BX$5,'Горизонталь поквартально'!P7,'Вспомогательная табл помесячно'!$F$10:$BX$10)</f>
        <v>0</v>
      </c>
      <c r="Q10" s="7">
        <f>SUMIF('Вспомогательная табл помесячно'!$F$5:$BX$5,'Горизонталь поквартально'!Q7,'Вспомогательная табл помесячно'!$F$10:$BX$10)</f>
        <v>0</v>
      </c>
      <c r="R10" s="7">
        <f>SUMIF('Вспомогательная табл помесячно'!$F$5:$BX$5,'Горизонталь поквартально'!R7,'Вспомогательная табл помесячно'!$F$10:$BX$10)</f>
        <v>0</v>
      </c>
      <c r="S10" s="7">
        <f>SUMIF('Вспомогательная табл помесячно'!$F$5:$BX$5,'Горизонталь поквартально'!S7,'Вспомогательная табл помесячно'!$F$10:$BX$10)</f>
        <v>0</v>
      </c>
      <c r="T10" s="7">
        <f>SUMIF('Вспомогательная табл помесячно'!$F$5:$BX$5,'Горизонталь поквартально'!T7,'Вспомогательная табл помесячно'!$F$10:$BX$10)</f>
        <v>0</v>
      </c>
      <c r="U10" s="7">
        <f>SUMIF('Вспомогательная табл помесячно'!$F$5:$BX$5,'Горизонталь поквартально'!U7,'Вспомогательная табл помесячно'!$F$10:$BX$10)</f>
        <v>0</v>
      </c>
      <c r="V10" s="7">
        <f>SUMIF('Вспомогательная табл помесячно'!$F$5:$BX$5,'Горизонталь поквартально'!V7,'Вспомогательная табл помесячно'!$F$10:$BX$10)</f>
        <v>0</v>
      </c>
      <c r="W10" s="7">
        <f>SUMIF('Вспомогательная табл помесячно'!$F$5:$BX$5,'Горизонталь поквартально'!W7,'Вспомогательная табл помесячно'!$F$10:$BX$10)</f>
        <v>0</v>
      </c>
      <c r="X10" s="7">
        <f>SUMIF('Вспомогательная табл помесячно'!$F$5:$BX$5,'Горизонталь поквартально'!X7,'Вспомогательная табл помесячно'!$F$10:$BX$10)</f>
        <v>0</v>
      </c>
      <c r="Y10" s="7">
        <f>SUMIF('Вспомогательная табл помесячно'!$F$5:$BX$5,'Горизонталь поквартально'!Y7,'Вспомогательная табл помесячно'!$F$10:$BX$10)</f>
        <v>0</v>
      </c>
      <c r="Z10" s="7">
        <f>SUMIF('Вспомогательная табл помесячно'!$F$5:$BX$5,'Горизонталь поквартально'!Z7,'Вспомогательная табл помесячно'!$F$10:$BX$10)</f>
        <v>0</v>
      </c>
      <c r="AA10" s="7">
        <f>SUMIF('Вспомогательная табл помесячно'!$F$5:$BX$5,'Горизонталь поквартально'!AA7,'Вспомогательная табл помесячно'!$F$10:$BX$10)</f>
        <v>0</v>
      </c>
      <c r="AB10" s="7">
        <f>SUMIF('Вспомогательная табл помесячно'!$F$5:$BX$5,'Горизонталь поквартально'!AB7,'Вспомогательная табл помесячно'!$F$10:$BX$10)</f>
        <v>0</v>
      </c>
      <c r="AC10" s="7">
        <f>SUMIF('Вспомогательная табл помесячно'!$F$5:$BX$5,'Горизонталь поквартально'!AC7,'Вспомогательная табл помесячно'!$F$10:$BX$10)</f>
        <v>0</v>
      </c>
      <c r="AD10" s="4">
        <f>SUMIF('Вспомогательная табл помесячно'!$F$5:$BX$5,'Горизонталь поквартально'!AD7,'Вспомогательная табл помесячно'!$F$10:$BX$10)</f>
        <v>0</v>
      </c>
      <c r="AE10" s="4">
        <f>SUMIF('Вспомогательная табл помесячно'!$F$5:$BX$5,'Горизонталь поквартально'!AE7,'Вспомогательная табл помесячно'!$F$10:$BX$10)</f>
        <v>0</v>
      </c>
      <c r="AF10" s="4">
        <f>SUMIF('Вспомогательная табл помесячно'!$F$5:$BX$5,'Горизонталь поквартально'!AF7,'Вспомогательная табл помесячно'!$F$10:$BX$10)</f>
        <v>0</v>
      </c>
      <c r="AG10" s="4">
        <f>SUMIF('Вспомогательная табл помесячно'!$F$5:$BX$5,'Горизонталь поквартально'!AG7,'Вспомогательная табл помесячно'!$F$10:$BX$10)</f>
        <v>0</v>
      </c>
      <c r="AH10" s="4">
        <f>SUMIF('Вспомогательная табл помесячно'!$F$5:$BX$5,'Горизонталь поквартально'!AH7,'Вспомогательная табл помесячно'!$F$10:$BX$10)</f>
        <v>0</v>
      </c>
      <c r="AI10" s="4">
        <f>SUMIF('Вспомогательная табл помесячно'!$F$5:$BX$5,'Горизонталь поквартально'!AI7,'Вспомогательная табл помесячно'!$F$10:$BX$10)</f>
        <v>0</v>
      </c>
      <c r="AJ10" s="4">
        <f>SUMIF('Вспомогательная табл помесячно'!$F$5:$BX$5,'Горизонталь поквартально'!AJ7,'Вспомогательная табл помесячно'!$F$10:$BX$10)</f>
        <v>0</v>
      </c>
      <c r="AK10" s="4">
        <f>SUMIF('Вспомогательная табл помесячно'!$F$5:$BX$5,'Горизонталь поквартально'!AK7,'Вспомогательная табл помесячно'!$F$10:$BX$10)</f>
        <v>0</v>
      </c>
      <c r="AL10" s="4">
        <f>SUMIF('Вспомогательная табл помесячно'!$F$5:$BX$5,'Горизонталь поквартально'!AL7,'Вспомогательная табл помесячно'!$F$10:$BX$10)</f>
        <v>0</v>
      </c>
      <c r="AM10" s="4">
        <f>SUMIF('Вспомогательная табл помесячно'!$F$5:$BX$5,'Горизонталь поквартально'!AM7,'Вспомогательная табл помесячно'!$F$10:$BX$10)</f>
        <v>0</v>
      </c>
      <c r="AN10" s="4">
        <f>SUMIF('Вспомогательная табл помесячно'!$F$5:$BX$5,'Горизонталь поквартально'!AN7,'Вспомогательная табл помесячно'!$F$10:$BX$10)</f>
        <v>0</v>
      </c>
      <c r="AO10" s="4">
        <f>SUMIF('Вспомогательная табл помесячно'!$F$5:$BX$5,'Горизонталь поквартально'!AO7,'Вспомогательная табл помесячно'!$F$10:$BX$10)</f>
        <v>0</v>
      </c>
      <c r="AP10" s="4">
        <f>SUMIF('Вспомогательная табл помесячно'!$F$5:$BX$5,'Горизонталь поквартально'!AP7,'Вспомогательная табл помесячно'!$F$10:$BX$10)</f>
        <v>0</v>
      </c>
      <c r="AQ10" s="4">
        <f>SUMIF('Вспомогательная табл помесячно'!$F$5:$BX$5,'Горизонталь поквартально'!AQ7,'Вспомогательная табл помесячно'!$F$10:$BX$10)</f>
        <v>0</v>
      </c>
      <c r="AR10" s="4">
        <f>SUMIF('Вспомогательная табл помесячно'!$F$5:$BX$5,'Горизонталь поквартально'!AR7,'Вспомогательная табл помесячно'!$F$10:$BX$10)</f>
        <v>0</v>
      </c>
      <c r="AS10" s="4">
        <f>SUMIF('Вспомогательная табл помесячно'!$F$5:$BX$5,'Горизонталь поквартально'!AS7,'Вспомогательная табл помесячно'!$F$10:$BX$10)</f>
        <v>0</v>
      </c>
      <c r="AT10" s="4">
        <f>SUMIF('Вспомогательная табл помесячно'!$F$5:$BX$5,'Горизонталь поквартально'!AT7,'Вспомогательная табл помесячно'!$F$10:$BX$10)</f>
        <v>0</v>
      </c>
      <c r="AU10" s="4">
        <f>SUMIF('Вспомогательная табл помесячно'!$F$5:$BX$5,'Горизонталь поквартально'!AU7,'Вспомогательная табл помесячно'!$F$10:$BX$10)</f>
        <v>0</v>
      </c>
      <c r="AV10" s="4">
        <f>SUMIF('Вспомогательная табл помесячно'!$F$5:$BX$5,'Горизонталь поквартально'!AV7,'Вспомогательная табл помесячно'!$F$10:$BX$10)</f>
        <v>0</v>
      </c>
      <c r="AW10" s="4">
        <f>SUMIF('Вспомогательная табл помесячно'!$F$5:$BX$5,'Горизонталь поквартально'!AW7,'Вспомогательная табл помесячно'!$F$10:$BX$10)</f>
        <v>0</v>
      </c>
      <c r="AX10" s="4">
        <f>SUMIF('Вспомогательная табл помесячно'!$F$5:$BX$5,'Горизонталь поквартально'!AX7,'Вспомогательная табл помесячно'!$F$10:$BX$10)</f>
        <v>0</v>
      </c>
      <c r="AY10" s="4">
        <f>SUMIF('Вспомогательная табл помесячно'!$F$5:$BX$5,'Горизонталь поквартально'!AY7,'Вспомогательная табл помесячно'!$F$10:$BX$10)</f>
        <v>0</v>
      </c>
      <c r="AZ10" s="4">
        <f>SUMIF('Вспомогательная табл помесячно'!$F$5:$BX$5,'Горизонталь поквартально'!AZ7,'Вспомогательная табл помесячно'!$F$10:$BX$10)</f>
        <v>0</v>
      </c>
      <c r="BA10" s="4">
        <f>SUMIF('Вспомогательная табл помесячно'!$F$5:$BX$5,'Горизонталь поквартально'!BA7,'Вспомогательная табл помесячно'!$F$10:$BX$10)</f>
        <v>0</v>
      </c>
      <c r="BB10" s="4">
        <f>SUMIF('Вспомогательная табл помесячно'!$F$5:$BX$5,'Горизонталь поквартально'!BB7,'Вспомогательная табл помесячно'!$F$10:$BX$10)</f>
        <v>0</v>
      </c>
      <c r="BC10" s="4">
        <f>SUMIF('Вспомогательная табл помесячно'!$F$5:$BX$5,'Горизонталь поквартально'!BC7,'Вспомогательная табл помесячно'!$F$10:$BX$10)</f>
        <v>0</v>
      </c>
      <c r="BD10" s="4">
        <f>SUMIF('Вспомогательная табл помесячно'!$F$5:$BX$5,'Горизонталь поквартально'!BD7,'Вспомогательная табл помесячно'!$F$10:$BX$10)</f>
        <v>0</v>
      </c>
      <c r="BE10" s="4">
        <f>SUMIF('Вспомогательная табл помесячно'!$F$5:$BX$5,'Горизонталь поквартально'!BE7,'Вспомогательная табл помесячно'!$F$10:$BX$10)</f>
        <v>0</v>
      </c>
      <c r="BF10" s="4">
        <f>SUMIF('Вспомогательная табл помесячно'!$F$5:$BX$5,'Горизонталь поквартально'!BF7,'Вспомогательная табл помесячно'!$F$10:$BX$10)</f>
        <v>0</v>
      </c>
      <c r="BG10" s="4">
        <f>SUMIF('Вспомогательная табл помесячно'!$F$5:$BX$5,'Горизонталь поквартально'!BG7,'Вспомогательная табл помесячно'!$F$10:$BX$10)</f>
        <v>0</v>
      </c>
      <c r="BH10" s="4">
        <f>SUMIF('Вспомогательная табл помесячно'!$F$5:$BX$5,'Горизонталь поквартально'!BH7,'Вспомогательная табл помесячно'!$F$10:$BX$10)</f>
        <v>0</v>
      </c>
      <c r="BI10" s="4">
        <f>SUMIF('Вспомогательная табл помесячно'!$F$5:$BX$5,'Горизонталь поквартально'!BI7,'Вспомогательная табл помесячно'!$F$10:$BX$10)</f>
        <v>0</v>
      </c>
      <c r="BJ10" s="4">
        <f>SUMIF('Вспомогательная табл помесячно'!$F$5:$BX$5,'Горизонталь поквартально'!BJ7,'Вспомогательная табл помесячно'!$F$10:$BX$10)</f>
        <v>0</v>
      </c>
      <c r="BK10" s="4">
        <f>SUMIF('Вспомогательная табл помесячно'!$F$5:$BX$5,'Горизонталь поквартально'!BK7,'Вспомогательная табл помесячно'!$F$10:$BX$10)</f>
        <v>0</v>
      </c>
      <c r="BL10" s="4">
        <f>SUMIF('Вспомогательная табл помесячно'!$F$5:$BX$5,'Горизонталь поквартально'!BL7,'Вспомогательная табл помесячно'!$F$10:$BX$10)</f>
        <v>0</v>
      </c>
      <c r="BM10" s="4">
        <f>SUMIF('Вспомогательная табл помесячно'!$F$5:$BX$5,'Горизонталь поквартально'!BM7,'Вспомогательная табл помесячно'!$F$10:$BX$10)</f>
        <v>0</v>
      </c>
      <c r="BN10" s="4">
        <f>SUMIF('Вспомогательная табл помесячно'!$F$5:$BX$5,'Горизонталь поквартально'!BN7,'Вспомогательная табл помесячно'!$F$10:$BX$10)</f>
        <v>0</v>
      </c>
      <c r="BO10" s="4">
        <f>SUMIF('Вспомогательная табл помесячно'!$F$5:$BX$5,'Горизонталь поквартально'!BO7,'Вспомогательная табл помесячно'!$F$10:$BX$10)</f>
        <v>0</v>
      </c>
      <c r="BP10" s="4">
        <f>SUMIF('Вспомогательная табл помесячно'!$F$5:$BX$5,'Горизонталь поквартально'!BP7,'Вспомогательная табл помесячно'!$F$10:$BX$10)</f>
        <v>0</v>
      </c>
      <c r="BQ10" s="4">
        <f>SUMIF('Вспомогательная табл помесячно'!$F$5:$BX$5,'Горизонталь поквартально'!BQ7,'Вспомогательная табл помесячно'!$F$10:$BX$10)</f>
        <v>0</v>
      </c>
      <c r="BR10" s="4">
        <f>SUMIF('Вспомогательная табл помесячно'!$F$5:$BX$5,'Горизонталь поквартально'!BR7,'Вспомогательная табл помесячно'!$F$10:$BX$10)</f>
        <v>0</v>
      </c>
      <c r="BS10" s="4">
        <f>SUMIF('Вспомогательная табл помесячно'!$F$5:$BX$5,'Горизонталь поквартально'!BS7,'Вспомогательная табл помесячно'!$F$10:$BX$10)</f>
        <v>0</v>
      </c>
      <c r="BT10" s="4">
        <f>SUMIF('Вспомогательная табл помесячно'!$F$5:$BX$5,'Горизонталь поквартально'!BT7,'Вспомогательная табл помесячно'!$F$10:$BX$10)</f>
        <v>0</v>
      </c>
      <c r="BU10" s="4">
        <f>SUMIF('Вспомогательная табл помесячно'!$F$5:$BX$5,'Горизонталь поквартально'!BU7,'Вспомогательная табл помесячно'!$F$10:$BX$10)</f>
        <v>0</v>
      </c>
      <c r="BV10" s="4">
        <f>SUMIF('Вспомогательная табл помесячно'!$F$5:$BX$5,'Горизонталь поквартально'!BV7,'Вспомогательная табл помесячно'!$F$10:$BX$10)</f>
        <v>0</v>
      </c>
      <c r="BW10" s="5">
        <f>SUMIF('Вспомогательная табл помесячно'!$F$5:$BX$5,'Горизонталь поквартально'!BW7,'Вспомогательная табл помесячно'!$F$10:$BX$10)</f>
        <v>0</v>
      </c>
    </row>
    <row r="11" spans="1:75" x14ac:dyDescent="0.3">
      <c r="A11" s="92">
        <f t="shared" si="0"/>
        <v>662399999.99999988</v>
      </c>
      <c r="B11" s="93" t="b">
        <f t="shared" si="1"/>
        <v>1</v>
      </c>
      <c r="C11" s="15" t="s">
        <v>10</v>
      </c>
      <c r="D11" s="103" t="s">
        <v>6</v>
      </c>
      <c r="E11" s="16">
        <f t="shared" si="5"/>
        <v>662399999.99999988</v>
      </c>
      <c r="F11" s="16">
        <f t="shared" ref="F11:AK11" si="6">F12+F13</f>
        <v>21789473.684210528</v>
      </c>
      <c r="G11" s="16">
        <f t="shared" si="6"/>
        <v>21789473.684210528</v>
      </c>
      <c r="H11" s="16">
        <f t="shared" si="6"/>
        <v>39623319.838056684</v>
      </c>
      <c r="I11" s="16">
        <f t="shared" si="6"/>
        <v>39623319.838056684</v>
      </c>
      <c r="J11" s="16">
        <f t="shared" si="6"/>
        <v>39623319.838056684</v>
      </c>
      <c r="K11" s="16">
        <f t="shared" si="6"/>
        <v>39623319.838056684</v>
      </c>
      <c r="L11" s="16">
        <f t="shared" si="6"/>
        <v>30969344.47411491</v>
      </c>
      <c r="M11" s="16">
        <f t="shared" si="6"/>
        <v>26642356.792144023</v>
      </c>
      <c r="N11" s="16">
        <f t="shared" si="6"/>
        <v>26642356.792144023</v>
      </c>
      <c r="O11" s="16">
        <f t="shared" si="6"/>
        <v>26642356.792144023</v>
      </c>
      <c r="P11" s="16">
        <f t="shared" si="6"/>
        <v>26642356.792144023</v>
      </c>
      <c r="Q11" s="16">
        <f t="shared" si="6"/>
        <v>26642356.792144023</v>
      </c>
      <c r="R11" s="16">
        <f t="shared" si="6"/>
        <v>26642356.792144023</v>
      </c>
      <c r="S11" s="16">
        <f t="shared" si="6"/>
        <v>26642356.792144023</v>
      </c>
      <c r="T11" s="16">
        <f t="shared" si="6"/>
        <v>26642356.792144023</v>
      </c>
      <c r="U11" s="16">
        <f t="shared" si="6"/>
        <v>26642356.792144023</v>
      </c>
      <c r="V11" s="16">
        <f t="shared" si="6"/>
        <v>26642356.792144023</v>
      </c>
      <c r="W11" s="16">
        <f t="shared" si="6"/>
        <v>26642356.792144023</v>
      </c>
      <c r="X11" s="16">
        <f t="shared" si="6"/>
        <v>26642356.792144023</v>
      </c>
      <c r="Y11" s="16">
        <f t="shared" si="6"/>
        <v>26642356.792144023</v>
      </c>
      <c r="Z11" s="16">
        <f t="shared" si="6"/>
        <v>26642356.792144023</v>
      </c>
      <c r="AA11" s="16">
        <f t="shared" si="6"/>
        <v>26642356.792144023</v>
      </c>
      <c r="AB11" s="16">
        <f t="shared" si="6"/>
        <v>17833846.153846152</v>
      </c>
      <c r="AC11" s="16">
        <f t="shared" si="6"/>
        <v>11889230.769230768</v>
      </c>
      <c r="AD11" s="16">
        <f t="shared" si="6"/>
        <v>0</v>
      </c>
      <c r="AE11" s="16">
        <f t="shared" si="6"/>
        <v>0</v>
      </c>
      <c r="AF11" s="16">
        <f t="shared" si="6"/>
        <v>0</v>
      </c>
      <c r="AG11" s="16">
        <f t="shared" si="6"/>
        <v>0</v>
      </c>
      <c r="AH11" s="16">
        <f t="shared" si="6"/>
        <v>0</v>
      </c>
      <c r="AI11" s="16">
        <f t="shared" si="6"/>
        <v>0</v>
      </c>
      <c r="AJ11" s="16">
        <f t="shared" si="6"/>
        <v>0</v>
      </c>
      <c r="AK11" s="16">
        <f t="shared" si="6"/>
        <v>0</v>
      </c>
      <c r="AL11" s="16">
        <f t="shared" ref="AL11:BQ11" si="7">AL12+AL13</f>
        <v>0</v>
      </c>
      <c r="AM11" s="16">
        <f t="shared" si="7"/>
        <v>0</v>
      </c>
      <c r="AN11" s="16">
        <f t="shared" si="7"/>
        <v>0</v>
      </c>
      <c r="AO11" s="16">
        <f t="shared" si="7"/>
        <v>0</v>
      </c>
      <c r="AP11" s="16">
        <f t="shared" si="7"/>
        <v>0</v>
      </c>
      <c r="AQ11" s="16">
        <f t="shared" si="7"/>
        <v>0</v>
      </c>
      <c r="AR11" s="16">
        <f t="shared" si="7"/>
        <v>0</v>
      </c>
      <c r="AS11" s="16">
        <f t="shared" si="7"/>
        <v>0</v>
      </c>
      <c r="AT11" s="16">
        <f t="shared" si="7"/>
        <v>0</v>
      </c>
      <c r="AU11" s="16">
        <f t="shared" si="7"/>
        <v>0</v>
      </c>
      <c r="AV11" s="16">
        <f t="shared" si="7"/>
        <v>0</v>
      </c>
      <c r="AW11" s="16">
        <f t="shared" si="7"/>
        <v>0</v>
      </c>
      <c r="AX11" s="16">
        <f t="shared" si="7"/>
        <v>0</v>
      </c>
      <c r="AY11" s="16">
        <f t="shared" si="7"/>
        <v>0</v>
      </c>
      <c r="AZ11" s="16">
        <f t="shared" si="7"/>
        <v>0</v>
      </c>
      <c r="BA11" s="16">
        <f t="shared" si="7"/>
        <v>0</v>
      </c>
      <c r="BB11" s="16">
        <f t="shared" si="7"/>
        <v>0</v>
      </c>
      <c r="BC11" s="16">
        <f t="shared" si="7"/>
        <v>0</v>
      </c>
      <c r="BD11" s="16">
        <f t="shared" si="7"/>
        <v>0</v>
      </c>
      <c r="BE11" s="16">
        <f t="shared" si="7"/>
        <v>0</v>
      </c>
      <c r="BF11" s="16">
        <f t="shared" si="7"/>
        <v>0</v>
      </c>
      <c r="BG11" s="16">
        <f t="shared" si="7"/>
        <v>0</v>
      </c>
      <c r="BH11" s="16">
        <f t="shared" si="7"/>
        <v>0</v>
      </c>
      <c r="BI11" s="16">
        <f t="shared" si="7"/>
        <v>0</v>
      </c>
      <c r="BJ11" s="16">
        <f t="shared" si="7"/>
        <v>0</v>
      </c>
      <c r="BK11" s="16">
        <f t="shared" si="7"/>
        <v>0</v>
      </c>
      <c r="BL11" s="16">
        <f t="shared" si="7"/>
        <v>0</v>
      </c>
      <c r="BM11" s="16">
        <f t="shared" si="7"/>
        <v>0</v>
      </c>
      <c r="BN11" s="16">
        <f t="shared" si="7"/>
        <v>0</v>
      </c>
      <c r="BO11" s="16">
        <f t="shared" si="7"/>
        <v>0</v>
      </c>
      <c r="BP11" s="16">
        <f t="shared" si="7"/>
        <v>0</v>
      </c>
      <c r="BQ11" s="16">
        <f t="shared" si="7"/>
        <v>0</v>
      </c>
      <c r="BR11" s="16">
        <f t="shared" ref="BR11:BW11" si="8">BR12+BR13</f>
        <v>0</v>
      </c>
      <c r="BS11" s="16">
        <f t="shared" si="8"/>
        <v>0</v>
      </c>
      <c r="BT11" s="16">
        <f t="shared" si="8"/>
        <v>0</v>
      </c>
      <c r="BU11" s="16">
        <f t="shared" si="8"/>
        <v>0</v>
      </c>
      <c r="BV11" s="16">
        <f t="shared" si="8"/>
        <v>0</v>
      </c>
      <c r="BW11" s="14">
        <f t="shared" si="8"/>
        <v>0</v>
      </c>
    </row>
    <row r="12" spans="1:75" hidden="1" outlineLevel="1" x14ac:dyDescent="0.3">
      <c r="A12" s="92">
        <f t="shared" si="0"/>
        <v>386399999.99999988</v>
      </c>
      <c r="B12" s="93" t="b">
        <f t="shared" si="1"/>
        <v>1</v>
      </c>
      <c r="C12" s="160" t="s">
        <v>11</v>
      </c>
      <c r="D12" s="161" t="s">
        <v>6</v>
      </c>
      <c r="E12" s="162">
        <f t="shared" si="5"/>
        <v>386399999.99999988</v>
      </c>
      <c r="F12" s="163">
        <f>SUMIF('Вспомогательная табл помесячно'!$F$5:$BX$5,'Горизонталь поквартально'!F7,'Вспомогательная табл помесячно'!$F$12:$BX$12)</f>
        <v>0</v>
      </c>
      <c r="G12" s="163">
        <f>SUMIF('Вспомогательная табл помесячно'!$F$5:$BX$5,'Горизонталь поквартально'!G7,'Вспомогательная табл помесячно'!$F$12:$BX$12)</f>
        <v>0</v>
      </c>
      <c r="H12" s="163">
        <f>SUMIF('Вспомогательная табл помесячно'!$F$5:$BX$5,'Горизонталь поквартально'!H7,'Вспомогательная табл помесячно'!$F$12:$BX$12)</f>
        <v>17833846.153846152</v>
      </c>
      <c r="I12" s="163">
        <f>SUMIF('Вспомогательная табл помесячно'!$F$5:$BX$5,'Горизонталь поквартально'!I7,'Вспомогательная табл помесячно'!$F$12:$BX$12)</f>
        <v>17833846.153846152</v>
      </c>
      <c r="J12" s="163">
        <f>SUMIF('Вспомогательная табл помесячно'!$F$5:$BX$5,'Горизонталь поквартально'!J7,'Вспомогательная табл помесячно'!$F$12:$BX$12)</f>
        <v>17833846.153846152</v>
      </c>
      <c r="K12" s="163">
        <f>SUMIF('Вспомогательная табл помесячно'!$F$5:$BX$5,'Горизонталь поквартально'!K7,'Вспомогательная табл помесячно'!$F$12:$BX$12)</f>
        <v>17833846.153846152</v>
      </c>
      <c r="L12" s="163">
        <f>SUMIF('Вспомогательная табл помесячно'!$F$5:$BX$5,'Горизонталь поквартально'!L7,'Вспомогательная табл помесячно'!$F$12:$BX$12)</f>
        <v>17833846.153846152</v>
      </c>
      <c r="M12" s="163">
        <f>SUMIF('Вспомогательная табл помесячно'!$F$5:$BX$5,'Горизонталь поквартально'!M7,'Вспомогательная табл помесячно'!$F$12:$BX$12)</f>
        <v>17833846.153846152</v>
      </c>
      <c r="N12" s="163">
        <f>SUMIF('Вспомогательная табл помесячно'!$F$5:$BX$5,'Горизонталь поквартально'!N7,'Вспомогательная табл помесячно'!$F$12:$BX$12)</f>
        <v>17833846.153846152</v>
      </c>
      <c r="O12" s="163">
        <f>SUMIF('Вспомогательная табл помесячно'!$F$5:$BX$5,'Горизонталь поквартально'!O7,'Вспомогательная табл помесячно'!$F$12:$BX$12)</f>
        <v>17833846.153846152</v>
      </c>
      <c r="P12" s="163">
        <f>SUMIF('Вспомогательная табл помесячно'!$F$5:$BX$5,'Горизонталь поквартально'!P7,'Вспомогательная табл помесячно'!$F$12:$BX$12)</f>
        <v>17833846.153846152</v>
      </c>
      <c r="Q12" s="163">
        <f>SUMIF('Вспомогательная табл помесячно'!$F$5:$BX$5,'Горизонталь поквартально'!Q7,'Вспомогательная табл помесячно'!$F$12:$BX$12)</f>
        <v>17833846.153846152</v>
      </c>
      <c r="R12" s="163">
        <f>SUMIF('Вспомогательная табл помесячно'!$F$5:$BX$5,'Горизонталь поквартально'!R7,'Вспомогательная табл помесячно'!$F$12:$BX$12)</f>
        <v>17833846.153846152</v>
      </c>
      <c r="S12" s="163">
        <f>SUMIF('Вспомогательная табл помесячно'!$F$5:$BX$5,'Горизонталь поквартально'!S7,'Вспомогательная табл помесячно'!$F$12:$BX$12)</f>
        <v>17833846.153846152</v>
      </c>
      <c r="T12" s="163">
        <f>SUMIF('Вспомогательная табл помесячно'!$F$5:$BX$5,'Горизонталь поквартально'!T7,'Вспомогательная табл помесячно'!$F$12:$BX$12)</f>
        <v>17833846.153846152</v>
      </c>
      <c r="U12" s="163">
        <f>SUMIF('Вспомогательная табл помесячно'!$F$5:$BX$5,'Горизонталь поквартально'!U7,'Вспомогательная табл помесячно'!$F$12:$BX$12)</f>
        <v>17833846.153846152</v>
      </c>
      <c r="V12" s="163">
        <f>SUMIF('Вспомогательная табл помесячно'!$F$5:$BX$5,'Горизонталь поквартально'!V7,'Вспомогательная табл помесячно'!$F$12:$BX$12)</f>
        <v>17833846.153846152</v>
      </c>
      <c r="W12" s="163">
        <f>SUMIF('Вспомогательная табл помесячно'!$F$5:$BX$5,'Горизонталь поквартально'!W7,'Вспомогательная табл помесячно'!$F$12:$BX$12)</f>
        <v>17833846.153846152</v>
      </c>
      <c r="X12" s="163">
        <f>SUMIF('Вспомогательная табл помесячно'!$F$5:$BX$5,'Горизонталь поквартально'!X7,'Вспомогательная табл помесячно'!$F$12:$BX$12)</f>
        <v>17833846.153846152</v>
      </c>
      <c r="Y12" s="163">
        <f>SUMIF('Вспомогательная табл помесячно'!$F$5:$BX$5,'Горизонталь поквартально'!Y7,'Вспомогательная табл помесячно'!$F$12:$BX$12)</f>
        <v>17833846.153846152</v>
      </c>
      <c r="Z12" s="163">
        <f>SUMIF('Вспомогательная табл помесячно'!$F$5:$BX$5,'Горизонталь поквартально'!Z7,'Вспомогательная табл помесячно'!$F$12:$BX$12)</f>
        <v>17833846.153846152</v>
      </c>
      <c r="AA12" s="163">
        <f>SUMIF('Вспомогательная табл помесячно'!$F$5:$BX$5,'Горизонталь поквартально'!AA7,'Вспомогательная табл помесячно'!$F$12:$BX$12)</f>
        <v>17833846.153846152</v>
      </c>
      <c r="AB12" s="163">
        <f>SUMIF('Вспомогательная табл помесячно'!$F$5:$BX$5,'Горизонталь поквартально'!AB7,'Вспомогательная табл помесячно'!$F$12:$BX$12)</f>
        <v>17833846.153846152</v>
      </c>
      <c r="AC12" s="163">
        <f>SUMIF('Вспомогательная табл помесячно'!$F$5:$BX$5,'Горизонталь поквартально'!AC7,'Вспомогательная табл помесячно'!$F$12:$BX$12)</f>
        <v>11889230.769230768</v>
      </c>
      <c r="AD12" s="7">
        <f>SUMIF('Вспомогательная табл помесячно'!$F$5:$BX$5,'Горизонталь поквартально'!AD7,'Вспомогательная табл помесячно'!$F$12:$BX$12)</f>
        <v>0</v>
      </c>
      <c r="AE12" s="7">
        <f>SUMIF('Вспомогательная табл помесячно'!$F$5:$BX$5,'Горизонталь поквартально'!AE7,'Вспомогательная табл помесячно'!$F$12:$BX$12)</f>
        <v>0</v>
      </c>
      <c r="AF12" s="7">
        <f>SUMIF('Вспомогательная табл помесячно'!$F$5:$BX$5,'Горизонталь поквартально'!AF7,'Вспомогательная табл помесячно'!$F$12:$BX$12)</f>
        <v>0</v>
      </c>
      <c r="AG12" s="7">
        <f>SUMIF('Вспомогательная табл помесячно'!$F$5:$BX$5,'Горизонталь поквартально'!AG7,'Вспомогательная табл помесячно'!$F$12:$BX$12)</f>
        <v>0</v>
      </c>
      <c r="AH12" s="7">
        <f>SUMIF('Вспомогательная табл помесячно'!$F$5:$BX$5,'Горизонталь поквартально'!AH7,'Вспомогательная табл помесячно'!$F$12:$BX$12)</f>
        <v>0</v>
      </c>
      <c r="AI12" s="7">
        <f>SUMIF('Вспомогательная табл помесячно'!$F$5:$BX$5,'Горизонталь поквартально'!AI7,'Вспомогательная табл помесячно'!$F$12:$BX$12)</f>
        <v>0</v>
      </c>
      <c r="AJ12" s="7">
        <f>SUMIF('Вспомогательная табл помесячно'!$F$5:$BX$5,'Горизонталь поквартально'!AJ7,'Вспомогательная табл помесячно'!$F$12:$BX$12)</f>
        <v>0</v>
      </c>
      <c r="AK12" s="7">
        <f>SUMIF('Вспомогательная табл помесячно'!$F$5:$BX$5,'Горизонталь поквартально'!AK7,'Вспомогательная табл помесячно'!$F$12:$BX$12)</f>
        <v>0</v>
      </c>
      <c r="AL12" s="7">
        <f>SUMIF('Вспомогательная табл помесячно'!$F$5:$BX$5,'Горизонталь поквартально'!AL7,'Вспомогательная табл помесячно'!$F$12:$BX$12)</f>
        <v>0</v>
      </c>
      <c r="AM12" s="7">
        <f>SUMIF('Вспомогательная табл помесячно'!$F$5:$BX$5,'Горизонталь поквартально'!AM7,'Вспомогательная табл помесячно'!$F$12:$BX$12)</f>
        <v>0</v>
      </c>
      <c r="AN12" s="7">
        <f>SUMIF('Вспомогательная табл помесячно'!$F$5:$BX$5,'Горизонталь поквартально'!AN7,'Вспомогательная табл помесячно'!$F$12:$BX$12)</f>
        <v>0</v>
      </c>
      <c r="AO12" s="7">
        <f>SUMIF('Вспомогательная табл помесячно'!$F$5:$BX$5,'Горизонталь поквартально'!AO7,'Вспомогательная табл помесячно'!$F$12:$BX$12)</f>
        <v>0</v>
      </c>
      <c r="AP12" s="7">
        <f>SUMIF('Вспомогательная табл помесячно'!$F$5:$BX$5,'Горизонталь поквартально'!AP7,'Вспомогательная табл помесячно'!$F$12:$BX$12)</f>
        <v>0</v>
      </c>
      <c r="AQ12" s="7">
        <f>SUMIF('Вспомогательная табл помесячно'!$F$5:$BX$5,'Горизонталь поквартально'!AQ7,'Вспомогательная табл помесячно'!$F$12:$BX$12)</f>
        <v>0</v>
      </c>
      <c r="AR12" s="7">
        <f>SUMIF('Вспомогательная табл помесячно'!$F$5:$BX$5,'Горизонталь поквартально'!AR7,'Вспомогательная табл помесячно'!$F$12:$BX$12)</f>
        <v>0</v>
      </c>
      <c r="AS12" s="7">
        <f>SUMIF('Вспомогательная табл помесячно'!$F$5:$BX$5,'Горизонталь поквартально'!AS7,'Вспомогательная табл помесячно'!$F$12:$BX$12)</f>
        <v>0</v>
      </c>
      <c r="AT12" s="7">
        <f>SUMIF('Вспомогательная табл помесячно'!$F$5:$BX$5,'Горизонталь поквартально'!AT7,'Вспомогательная табл помесячно'!$F$12:$BX$12)</f>
        <v>0</v>
      </c>
      <c r="AU12" s="7">
        <f>SUMIF('Вспомогательная табл помесячно'!$F$5:$BX$5,'Горизонталь поквартально'!AU7,'Вспомогательная табл помесячно'!$F$12:$BX$12)</f>
        <v>0</v>
      </c>
      <c r="AV12" s="7">
        <f>SUMIF('Вспомогательная табл помесячно'!$F$5:$BX$5,'Горизонталь поквартально'!AV7,'Вспомогательная табл помесячно'!$F$12:$BX$12)</f>
        <v>0</v>
      </c>
      <c r="AW12" s="7">
        <f>SUMIF('Вспомогательная табл помесячно'!$F$5:$BX$5,'Горизонталь поквартально'!AW7,'Вспомогательная табл помесячно'!$F$12:$BX$12)</f>
        <v>0</v>
      </c>
      <c r="AX12" s="7">
        <f>SUMIF('Вспомогательная табл помесячно'!$F$5:$BX$5,'Горизонталь поквартально'!AX7,'Вспомогательная табл помесячно'!$F$12:$BX$12)</f>
        <v>0</v>
      </c>
      <c r="AY12" s="7">
        <f>SUMIF('Вспомогательная табл помесячно'!$F$5:$BX$5,'Горизонталь поквартально'!AY7,'Вспомогательная табл помесячно'!$F$12:$BX$12)</f>
        <v>0</v>
      </c>
      <c r="AZ12" s="7">
        <f>SUMIF('Вспомогательная табл помесячно'!$F$5:$BX$5,'Горизонталь поквартально'!AZ7,'Вспомогательная табл помесячно'!$F$12:$BX$12)</f>
        <v>0</v>
      </c>
      <c r="BA12" s="7">
        <f>SUMIF('Вспомогательная табл помесячно'!$F$5:$BX$5,'Горизонталь поквартально'!BA7,'Вспомогательная табл помесячно'!$F$12:$BX$12)</f>
        <v>0</v>
      </c>
      <c r="BB12" s="7">
        <f>SUMIF('Вспомогательная табл помесячно'!$F$5:$BX$5,'Горизонталь поквартально'!BB7,'Вспомогательная табл помесячно'!$F$12:$BX$12)</f>
        <v>0</v>
      </c>
      <c r="BC12" s="7">
        <f>SUMIF('Вспомогательная табл помесячно'!$F$5:$BX$5,'Горизонталь поквартально'!BC7,'Вспомогательная табл помесячно'!$F$12:$BX$12)</f>
        <v>0</v>
      </c>
      <c r="BD12" s="7">
        <f>SUMIF('Вспомогательная табл помесячно'!$F$5:$BX$5,'Горизонталь поквартально'!BD7,'Вспомогательная табл помесячно'!$F$12:$BX$12)</f>
        <v>0</v>
      </c>
      <c r="BE12" s="7">
        <f>SUMIF('Вспомогательная табл помесячно'!$F$5:$BX$5,'Горизонталь поквартально'!BE7,'Вспомогательная табл помесячно'!$F$12:$BX$12)</f>
        <v>0</v>
      </c>
      <c r="BF12" s="7">
        <f>SUMIF('Вспомогательная табл помесячно'!$F$5:$BX$5,'Горизонталь поквартально'!BF7,'Вспомогательная табл помесячно'!$F$12:$BX$12)</f>
        <v>0</v>
      </c>
      <c r="BG12" s="7">
        <f>SUMIF('Вспомогательная табл помесячно'!$F$5:$BX$5,'Горизонталь поквартально'!BG7,'Вспомогательная табл помесячно'!$F$12:$BX$12)</f>
        <v>0</v>
      </c>
      <c r="BH12" s="7">
        <f>SUMIF('Вспомогательная табл помесячно'!$F$5:$BX$5,'Горизонталь поквартально'!BH7,'Вспомогательная табл помесячно'!$F$12:$BX$12)</f>
        <v>0</v>
      </c>
      <c r="BI12" s="7">
        <f>SUMIF('Вспомогательная табл помесячно'!$F$5:$BX$5,'Горизонталь поквартально'!BI7,'Вспомогательная табл помесячно'!$F$12:$BX$12)</f>
        <v>0</v>
      </c>
      <c r="BJ12" s="7">
        <f>SUMIF('Вспомогательная табл помесячно'!$F$5:$BX$5,'Горизонталь поквартально'!BJ7,'Вспомогательная табл помесячно'!$F$12:$BX$12)</f>
        <v>0</v>
      </c>
      <c r="BK12" s="7">
        <f>SUMIF('Вспомогательная табл помесячно'!$F$5:$BX$5,'Горизонталь поквартально'!BK7,'Вспомогательная табл помесячно'!$F$12:$BX$12)</f>
        <v>0</v>
      </c>
      <c r="BL12" s="7">
        <f>SUMIF('Вспомогательная табл помесячно'!$F$5:$BX$5,'Горизонталь поквартально'!BL7,'Вспомогательная табл помесячно'!$F$12:$BX$12)</f>
        <v>0</v>
      </c>
      <c r="BM12" s="7">
        <f>SUMIF('Вспомогательная табл помесячно'!$F$5:$BX$5,'Горизонталь поквартально'!BM7,'Вспомогательная табл помесячно'!$F$12:$BX$12)</f>
        <v>0</v>
      </c>
      <c r="BN12" s="7">
        <f>SUMIF('Вспомогательная табл помесячно'!$F$5:$BX$5,'Горизонталь поквартально'!BN7,'Вспомогательная табл помесячно'!$F$12:$BX$12)</f>
        <v>0</v>
      </c>
      <c r="BO12" s="7">
        <f>SUMIF('Вспомогательная табл помесячно'!$F$5:$BX$5,'Горизонталь поквартально'!BO7,'Вспомогательная табл помесячно'!$F$12:$BX$12)</f>
        <v>0</v>
      </c>
      <c r="BP12" s="7">
        <f>SUMIF('Вспомогательная табл помесячно'!$F$5:$BX$5,'Горизонталь поквартально'!BP7,'Вспомогательная табл помесячно'!$F$12:$BX$12)</f>
        <v>0</v>
      </c>
      <c r="BQ12" s="7">
        <f>SUMIF('Вспомогательная табл помесячно'!$F$5:$BX$5,'Горизонталь поквартально'!BQ7,'Вспомогательная табл помесячно'!$F$12:$BX$12)</f>
        <v>0</v>
      </c>
      <c r="BR12" s="7">
        <f>SUMIF('Вспомогательная табл помесячно'!$F$5:$BX$5,'Горизонталь поквартально'!BR7,'Вспомогательная табл помесячно'!$F$12:$BX$12)</f>
        <v>0</v>
      </c>
      <c r="BS12" s="7">
        <f>SUMIF('Вспомогательная табл помесячно'!$F$5:$BX$5,'Горизонталь поквартально'!BS7,'Вспомогательная табл помесячно'!$F$12:$BX$12)</f>
        <v>0</v>
      </c>
      <c r="BT12" s="7">
        <f>SUMIF('Вспомогательная табл помесячно'!$F$5:$BX$5,'Горизонталь поквартально'!BT7,'Вспомогательная табл помесячно'!$F$12:$BX$12)</f>
        <v>0</v>
      </c>
      <c r="BU12" s="7">
        <f>SUMIF('Вспомогательная табл помесячно'!$F$5:$BX$5,'Горизонталь поквартально'!BU7,'Вспомогательная табл помесячно'!$F$12:$BX$12)</f>
        <v>0</v>
      </c>
      <c r="BV12" s="7">
        <f>SUMIF('Вспомогательная табл помесячно'!$F$5:$BX$5,'Горизонталь поквартально'!BV7,'Вспомогательная табл помесячно'!$F$12:$BX$12)</f>
        <v>0</v>
      </c>
      <c r="BW12" s="81">
        <f>SUMIF('Вспомогательная табл помесячно'!$F$5:$BX$5,'Горизонталь поквартально'!BW7,'Вспомогательная табл помесячно'!$F$12:$BX$12)</f>
        <v>0</v>
      </c>
    </row>
    <row r="13" spans="1:75" hidden="1" outlineLevel="1" x14ac:dyDescent="0.3">
      <c r="A13" s="92">
        <f t="shared" si="0"/>
        <v>275999999.99999976</v>
      </c>
      <c r="B13" s="93" t="b">
        <f t="shared" si="1"/>
        <v>1</v>
      </c>
      <c r="C13" s="160" t="s">
        <v>33</v>
      </c>
      <c r="D13" s="161" t="s">
        <v>6</v>
      </c>
      <c r="E13" s="162">
        <f t="shared" si="5"/>
        <v>275999999.99999976</v>
      </c>
      <c r="F13" s="163">
        <f>SUMIF('Вспомогательная табл помесячно'!$F$5:$BX$5,'Горизонталь поквартально'!F7,'Вспомогательная табл помесячно'!$F$13:$BX$13)</f>
        <v>21789473.684210528</v>
      </c>
      <c r="G13" s="163">
        <f>SUMIF('Вспомогательная табл помесячно'!$F$5:$BX$5,'Горизонталь поквартально'!G7,'Вспомогательная табл помесячно'!$F$13:$BX$13)</f>
        <v>21789473.684210528</v>
      </c>
      <c r="H13" s="163">
        <f>SUMIF('Вспомогательная табл помесячно'!$F$5:$BX$5,'Горизонталь поквартально'!H7,'Вспомогательная табл помесячно'!$F$13:$BX$13)</f>
        <v>21789473.684210528</v>
      </c>
      <c r="I13" s="163">
        <f>SUMIF('Вспомогательная табл помесячно'!$F$5:$BX$5,'Горизонталь поквартально'!I7,'Вспомогательная табл помесячно'!$F$13:$BX$13)</f>
        <v>21789473.684210528</v>
      </c>
      <c r="J13" s="163">
        <f>SUMIF('Вспомогательная табл помесячно'!$F$5:$BX$5,'Горизонталь поквартально'!J7,'Вспомогательная табл помесячно'!$F$13:$BX$13)</f>
        <v>21789473.684210528</v>
      </c>
      <c r="K13" s="163">
        <f>SUMIF('Вспомогательная табл помесячно'!$F$5:$BX$5,'Горизонталь поквартально'!K7,'Вспомогательная табл помесячно'!$F$13:$BX$13)</f>
        <v>21789473.684210528</v>
      </c>
      <c r="L13" s="163">
        <f>SUMIF('Вспомогательная табл помесячно'!$F$5:$BX$5,'Горизонталь поквартально'!L7,'Вспомогательная табл помесячно'!$F$13:$BX$13)</f>
        <v>13135498.320268758</v>
      </c>
      <c r="M13" s="163">
        <f>SUMIF('Вспомогательная табл помесячно'!$F$5:$BX$5,'Горизонталь поквартально'!M7,'Вспомогательная табл помесячно'!$F$13:$BX$13)</f>
        <v>8808510.6382978708</v>
      </c>
      <c r="N13" s="163">
        <f>SUMIF('Вспомогательная табл помесячно'!$F$5:$BX$5,'Горизонталь поквартально'!N7,'Вспомогательная табл помесячно'!$F$13:$BX$13)</f>
        <v>8808510.6382978708</v>
      </c>
      <c r="O13" s="163">
        <f>SUMIF('Вспомогательная табл помесячно'!$F$5:$BX$5,'Горизонталь поквартально'!O7,'Вспомогательная табл помесячно'!$F$13:$BX$13)</f>
        <v>8808510.6382978708</v>
      </c>
      <c r="P13" s="163">
        <f>SUMIF('Вспомогательная табл помесячно'!$F$5:$BX$5,'Горизонталь поквартально'!P7,'Вспомогательная табл помесячно'!$F$13:$BX$13)</f>
        <v>8808510.6382978708</v>
      </c>
      <c r="Q13" s="163">
        <f>SUMIF('Вспомогательная табл помесячно'!$F$5:$BX$5,'Горизонталь поквартально'!Q7,'Вспомогательная табл помесячно'!$F$13:$BX$13)</f>
        <v>8808510.6382978708</v>
      </c>
      <c r="R13" s="163">
        <f>SUMIF('Вспомогательная табл помесячно'!$F$5:$BX$5,'Горизонталь поквартально'!R7,'Вспомогательная табл помесячно'!$F$13:$BX$13)</f>
        <v>8808510.6382978708</v>
      </c>
      <c r="S13" s="163">
        <f>SUMIF('Вспомогательная табл помесячно'!$F$5:$BX$5,'Горизонталь поквартально'!S7,'Вспомогательная табл помесячно'!$F$13:$BX$13)</f>
        <v>8808510.6382978708</v>
      </c>
      <c r="T13" s="163">
        <f>SUMIF('Вспомогательная табл помесячно'!$F$5:$BX$5,'Горизонталь поквартально'!T7,'Вспомогательная табл помесячно'!$F$13:$BX$13)</f>
        <v>8808510.6382978708</v>
      </c>
      <c r="U13" s="163">
        <f>SUMIF('Вспомогательная табл помесячно'!$F$5:$BX$5,'Горизонталь поквартально'!U7,'Вспомогательная табл помесячно'!$F$13:$BX$13)</f>
        <v>8808510.6382978708</v>
      </c>
      <c r="V13" s="163">
        <f>SUMIF('Вспомогательная табл помесячно'!$F$5:$BX$5,'Горизонталь поквартально'!V7,'Вспомогательная табл помесячно'!$F$13:$BX$13)</f>
        <v>8808510.6382978708</v>
      </c>
      <c r="W13" s="163">
        <f>SUMIF('Вспомогательная табл помесячно'!$F$5:$BX$5,'Горизонталь поквартально'!W7,'Вспомогательная табл помесячно'!$F$13:$BX$13)</f>
        <v>8808510.6382978708</v>
      </c>
      <c r="X13" s="163">
        <f>SUMIF('Вспомогательная табл помесячно'!$F$5:$BX$5,'Горизонталь поквартально'!X7,'Вспомогательная табл помесячно'!$F$13:$BX$13)</f>
        <v>8808510.6382978708</v>
      </c>
      <c r="Y13" s="163">
        <f>SUMIF('Вспомогательная табл помесячно'!$F$5:$BX$5,'Горизонталь поквартально'!Y7,'Вспомогательная табл помесячно'!$F$13:$BX$13)</f>
        <v>8808510.6382978708</v>
      </c>
      <c r="Z13" s="163">
        <f>SUMIF('Вспомогательная табл помесячно'!$F$5:$BX$5,'Горизонталь поквартально'!Z7,'Вспомогательная табл помесячно'!$F$13:$BX$13)</f>
        <v>8808510.6382978708</v>
      </c>
      <c r="AA13" s="163">
        <f>SUMIF('Вспомогательная табл помесячно'!$F$5:$BX$5,'Горизонталь поквартально'!AA7,'Вспомогательная табл помесячно'!$F$13:$BX$13)</f>
        <v>8808510.6382978708</v>
      </c>
      <c r="AB13" s="163">
        <f>SUMIF('Вспомогательная табл помесячно'!$F$5:$BX$5,'Горизонталь поквартально'!AB7,'Вспомогательная табл помесячно'!$F$13:$BX$13)</f>
        <v>0</v>
      </c>
      <c r="AC13" s="163">
        <f>SUMIF('Вспомогательная табл помесячно'!$F$5:$BX$5,'Горизонталь поквартально'!AC7,'Вспомогательная табл помесячно'!$F$13:$BX$13)</f>
        <v>0</v>
      </c>
      <c r="AD13" s="7">
        <f>SUMIF('Вспомогательная табл помесячно'!$F$5:$BX$5,'Горизонталь поквартально'!AD7,'Вспомогательная табл помесячно'!$F$13:$BX$13)</f>
        <v>0</v>
      </c>
      <c r="AE13" s="7">
        <f>SUMIF('Вспомогательная табл помесячно'!$F$5:$BX$5,'Горизонталь поквартально'!AE7,'Вспомогательная табл помесячно'!$F$13:$BX$13)</f>
        <v>0</v>
      </c>
      <c r="AF13" s="7">
        <f>SUMIF('Вспомогательная табл помесячно'!$F$5:$BX$5,'Горизонталь поквартально'!AF7,'Вспомогательная табл помесячно'!$F$13:$BX$13)</f>
        <v>0</v>
      </c>
      <c r="AG13" s="7">
        <f>SUMIF('Вспомогательная табл помесячно'!$F$5:$BX$5,'Горизонталь поквартально'!AG7,'Вспомогательная табл помесячно'!$F$13:$BX$13)</f>
        <v>0</v>
      </c>
      <c r="AH13" s="7">
        <f>SUMIF('Вспомогательная табл помесячно'!$F$5:$BX$5,'Горизонталь поквартально'!AH7,'Вспомогательная табл помесячно'!$F$13:$BX$13)</f>
        <v>0</v>
      </c>
      <c r="AI13" s="7">
        <f>SUMIF('Вспомогательная табл помесячно'!$F$5:$BX$5,'Горизонталь поквартально'!AI7,'Вспомогательная табл помесячно'!$F$13:$BX$13)</f>
        <v>0</v>
      </c>
      <c r="AJ13" s="7">
        <f>SUMIF('Вспомогательная табл помесячно'!$F$5:$BX$5,'Горизонталь поквартально'!AJ7,'Вспомогательная табл помесячно'!$F$13:$BX$13)</f>
        <v>0</v>
      </c>
      <c r="AK13" s="7">
        <f>SUMIF('Вспомогательная табл помесячно'!$F$5:$BX$5,'Горизонталь поквартально'!AK7,'Вспомогательная табл помесячно'!$F$13:$BX$13)</f>
        <v>0</v>
      </c>
      <c r="AL13" s="7">
        <f>SUMIF('Вспомогательная табл помесячно'!$F$5:$BX$5,'Горизонталь поквартально'!AL7,'Вспомогательная табл помесячно'!$F$13:$BX$13)</f>
        <v>0</v>
      </c>
      <c r="AM13" s="7">
        <f>SUMIF('Вспомогательная табл помесячно'!$F$5:$BX$5,'Горизонталь поквартально'!AM7,'Вспомогательная табл помесячно'!$F$13:$BX$13)</f>
        <v>0</v>
      </c>
      <c r="AN13" s="7">
        <f>SUMIF('Вспомогательная табл помесячно'!$F$5:$BX$5,'Горизонталь поквартально'!AN7,'Вспомогательная табл помесячно'!$F$13:$BX$13)</f>
        <v>0</v>
      </c>
      <c r="AO13" s="7">
        <f>SUMIF('Вспомогательная табл помесячно'!$F$5:$BX$5,'Горизонталь поквартально'!AO7,'Вспомогательная табл помесячно'!$F$13:$BX$13)</f>
        <v>0</v>
      </c>
      <c r="AP13" s="7">
        <f>SUMIF('Вспомогательная табл помесячно'!$F$5:$BX$5,'Горизонталь поквартально'!AP7,'Вспомогательная табл помесячно'!$F$13:$BX$13)</f>
        <v>0</v>
      </c>
      <c r="AQ13" s="7">
        <f>SUMIF('Вспомогательная табл помесячно'!$F$5:$BX$5,'Горизонталь поквартально'!AQ7,'Вспомогательная табл помесячно'!$F$13:$BX$13)</f>
        <v>0</v>
      </c>
      <c r="AR13" s="7">
        <f>SUMIF('Вспомогательная табл помесячно'!$F$5:$BX$5,'Горизонталь поквартально'!AR7,'Вспомогательная табл помесячно'!$F$13:$BX$13)</f>
        <v>0</v>
      </c>
      <c r="AS13" s="7">
        <f>SUMIF('Вспомогательная табл помесячно'!$F$5:$BX$5,'Горизонталь поквартально'!AS7,'Вспомогательная табл помесячно'!$F$13:$BX$13)</f>
        <v>0</v>
      </c>
      <c r="AT13" s="7">
        <f>SUMIF('Вспомогательная табл помесячно'!$F$5:$BX$5,'Горизонталь поквартально'!AT7,'Вспомогательная табл помесячно'!$F$13:$BX$13)</f>
        <v>0</v>
      </c>
      <c r="AU13" s="7">
        <f>SUMIF('Вспомогательная табл помесячно'!$F$5:$BX$5,'Горизонталь поквартально'!AU7,'Вспомогательная табл помесячно'!$F$13:$BX$13)</f>
        <v>0</v>
      </c>
      <c r="AV13" s="7">
        <f>SUMIF('Вспомогательная табл помесячно'!$F$5:$BX$5,'Горизонталь поквартально'!AV7,'Вспомогательная табл помесячно'!$F$13:$BX$13)</f>
        <v>0</v>
      </c>
      <c r="AW13" s="7">
        <f>SUMIF('Вспомогательная табл помесячно'!$F$5:$BX$5,'Горизонталь поквартально'!AW7,'Вспомогательная табл помесячно'!$F$13:$BX$13)</f>
        <v>0</v>
      </c>
      <c r="AX13" s="7">
        <f>SUMIF('Вспомогательная табл помесячно'!$F$5:$BX$5,'Горизонталь поквартально'!AX7,'Вспомогательная табл помесячно'!$F$13:$BX$13)</f>
        <v>0</v>
      </c>
      <c r="AY13" s="7">
        <f>SUMIF('Вспомогательная табл помесячно'!$F$5:$BX$5,'Горизонталь поквартально'!AY7,'Вспомогательная табл помесячно'!$F$13:$BX$13)</f>
        <v>0</v>
      </c>
      <c r="AZ13" s="7">
        <f>SUMIF('Вспомогательная табл помесячно'!$F$5:$BX$5,'Горизонталь поквартально'!AZ7,'Вспомогательная табл помесячно'!$F$13:$BX$13)</f>
        <v>0</v>
      </c>
      <c r="BA13" s="7">
        <f>SUMIF('Вспомогательная табл помесячно'!$F$5:$BX$5,'Горизонталь поквартально'!BA7,'Вспомогательная табл помесячно'!$F$13:$BX$13)</f>
        <v>0</v>
      </c>
      <c r="BB13" s="7">
        <f>SUMIF('Вспомогательная табл помесячно'!$F$5:$BX$5,'Горизонталь поквартально'!BB7,'Вспомогательная табл помесячно'!$F$13:$BX$13)</f>
        <v>0</v>
      </c>
      <c r="BC13" s="7">
        <f>SUMIF('Вспомогательная табл помесячно'!$F$5:$BX$5,'Горизонталь поквартально'!BC7,'Вспомогательная табл помесячно'!$F$13:$BX$13)</f>
        <v>0</v>
      </c>
      <c r="BD13" s="7">
        <f>SUMIF('Вспомогательная табл помесячно'!$F$5:$BX$5,'Горизонталь поквартально'!BD7,'Вспомогательная табл помесячно'!$F$13:$BX$13)</f>
        <v>0</v>
      </c>
      <c r="BE13" s="7">
        <f>SUMIF('Вспомогательная табл помесячно'!$F$5:$BX$5,'Горизонталь поквартально'!BE7,'Вспомогательная табл помесячно'!$F$13:$BX$13)</f>
        <v>0</v>
      </c>
      <c r="BF13" s="7">
        <f>SUMIF('Вспомогательная табл помесячно'!$F$5:$BX$5,'Горизонталь поквартально'!BF7,'Вспомогательная табл помесячно'!$F$13:$BX$13)</f>
        <v>0</v>
      </c>
      <c r="BG13" s="7">
        <f>SUMIF('Вспомогательная табл помесячно'!$F$5:$BX$5,'Горизонталь поквартально'!BG7,'Вспомогательная табл помесячно'!$F$13:$BX$13)</f>
        <v>0</v>
      </c>
      <c r="BH13" s="7">
        <f>SUMIF('Вспомогательная табл помесячно'!$F$5:$BX$5,'Горизонталь поквартально'!BH7,'Вспомогательная табл помесячно'!$F$13:$BX$13)</f>
        <v>0</v>
      </c>
      <c r="BI13" s="7">
        <f>SUMIF('Вспомогательная табл помесячно'!$F$5:$BX$5,'Горизонталь поквартально'!BI7,'Вспомогательная табл помесячно'!$F$13:$BX$13)</f>
        <v>0</v>
      </c>
      <c r="BJ13" s="7">
        <f>SUMIF('Вспомогательная табл помесячно'!$F$5:$BX$5,'Горизонталь поквартально'!BJ7,'Вспомогательная табл помесячно'!$F$13:$BX$13)</f>
        <v>0</v>
      </c>
      <c r="BK13" s="7">
        <f>SUMIF('Вспомогательная табл помесячно'!$F$5:$BX$5,'Горизонталь поквартально'!BK7,'Вспомогательная табл помесячно'!$F$13:$BX$13)</f>
        <v>0</v>
      </c>
      <c r="BL13" s="7">
        <f>SUMIF('Вспомогательная табл помесячно'!$F$5:$BX$5,'Горизонталь поквартально'!BL7,'Вспомогательная табл помесячно'!$F$13:$BX$13)</f>
        <v>0</v>
      </c>
      <c r="BM13" s="7">
        <f>SUMIF('Вспомогательная табл помесячно'!$F$5:$BX$5,'Горизонталь поквартально'!BM7,'Вспомогательная табл помесячно'!$F$13:$BX$13)</f>
        <v>0</v>
      </c>
      <c r="BN13" s="7">
        <f>SUMIF('Вспомогательная табл помесячно'!$F$5:$BX$5,'Горизонталь поквартально'!BN7,'Вспомогательная табл помесячно'!$F$13:$BX$13)</f>
        <v>0</v>
      </c>
      <c r="BO13" s="7">
        <f>SUMIF('Вспомогательная табл помесячно'!$F$5:$BX$5,'Горизонталь поквартально'!BO7,'Вспомогательная табл помесячно'!$F$13:$BX$13)</f>
        <v>0</v>
      </c>
      <c r="BP13" s="7">
        <f>SUMIF('Вспомогательная табл помесячно'!$F$5:$BX$5,'Горизонталь поквартально'!BP7,'Вспомогательная табл помесячно'!$F$13:$BX$13)</f>
        <v>0</v>
      </c>
      <c r="BQ13" s="7">
        <f>SUMIF('Вспомогательная табл помесячно'!$F$5:$BX$5,'Горизонталь поквартально'!BQ7,'Вспомогательная табл помесячно'!$F$13:$BX$13)</f>
        <v>0</v>
      </c>
      <c r="BR13" s="7">
        <f>SUMIF('Вспомогательная табл помесячно'!$F$5:$BX$5,'Горизонталь поквартально'!BR7,'Вспомогательная табл помесячно'!$F$13:$BX$13)</f>
        <v>0</v>
      </c>
      <c r="BS13" s="7">
        <f>SUMIF('Вспомогательная табл помесячно'!$F$5:$BX$5,'Горизонталь поквартально'!BS7,'Вспомогательная табл помесячно'!$F$13:$BX$13)</f>
        <v>0</v>
      </c>
      <c r="BT13" s="7">
        <f>SUMIF('Вспомогательная табл помесячно'!$F$5:$BX$5,'Горизонталь поквартально'!BT7,'Вспомогательная табл помесячно'!$F$13:$BX$13)</f>
        <v>0</v>
      </c>
      <c r="BU13" s="7">
        <f>SUMIF('Вспомогательная табл помесячно'!$F$5:$BX$5,'Горизонталь поквартально'!BU7,'Вспомогательная табл помесячно'!$F$13:$BX$13)</f>
        <v>0</v>
      </c>
      <c r="BV13" s="7">
        <f>SUMIF('Вспомогательная табл помесячно'!$F$5:$BX$5,'Горизонталь поквартально'!BV7,'Вспомогательная табл помесячно'!$F$13:$BX$13)</f>
        <v>0</v>
      </c>
      <c r="BW13" s="81">
        <f>SUMIF('Вспомогательная табл помесячно'!$F$5:$BX$5,'Горизонталь поквартально'!BW7,'Вспомогательная табл помесячно'!$F$13:$BX$13)</f>
        <v>0</v>
      </c>
    </row>
    <row r="14" spans="1:75" collapsed="1" x14ac:dyDescent="0.3">
      <c r="A14" s="92">
        <f t="shared" si="0"/>
        <v>206666666.66666669</v>
      </c>
      <c r="B14" s="93" t="b">
        <f t="shared" si="1"/>
        <v>1</v>
      </c>
      <c r="C14" s="15" t="s">
        <v>77</v>
      </c>
      <c r="D14" s="103" t="s">
        <v>6</v>
      </c>
      <c r="E14" s="16">
        <f t="shared" si="5"/>
        <v>206666666.66666669</v>
      </c>
      <c r="F14" s="7">
        <f>SUMIF('Вспомогательная табл помесячно'!$F$5:$BX$5,'Горизонталь поквартально'!F7,'Вспомогательная табл помесячно'!$F$14:$BX$14)</f>
        <v>103333333.33333334</v>
      </c>
      <c r="G14" s="7">
        <f>SUMIF('Вспомогательная табл помесячно'!$F$5:$BX$5,'Горизонталь поквартально'!G7,'Вспомогательная табл помесячно'!$F$14:$BX$14)</f>
        <v>103333333.33333334</v>
      </c>
      <c r="H14" s="7">
        <f>SUMIF('Вспомогательная табл помесячно'!$F$5:$BX$5,'Горизонталь поквартально'!H7,'Вспомогательная табл помесячно'!$F$14:$BX$14)</f>
        <v>0</v>
      </c>
      <c r="I14" s="7">
        <f>SUMIF('Вспомогательная табл помесячно'!$F$5:$BX$5,'Горизонталь поквартально'!I7,'Вспомогательная табл помесячно'!$F$14:$BX$14)</f>
        <v>0</v>
      </c>
      <c r="J14" s="7">
        <f>SUMIF('Вспомогательная табл помесячно'!$F$5:$BX$5,'Горизонталь поквартально'!J7,'Вспомогательная табл помесячно'!$F$14:$BX$14)</f>
        <v>0</v>
      </c>
      <c r="K14" s="7">
        <f>SUMIF('Вспомогательная табл помесячно'!$F$5:$BX$5,'Горизонталь поквартально'!K7,'Вспомогательная табл помесячно'!$F$14:$BX$14)</f>
        <v>0</v>
      </c>
      <c r="L14" s="7">
        <f>SUMIF('Вспомогательная табл помесячно'!$F$5:$BX$5,'Горизонталь поквартально'!L7,'Вспомогательная табл помесячно'!$F$14:$BX$14)</f>
        <v>0</v>
      </c>
      <c r="M14" s="7">
        <f>SUMIF('Вспомогательная табл помесячно'!$F$5:$BX$5,'Горизонталь поквартально'!M7,'Вспомогательная табл помесячно'!$F$14:$BX$14)</f>
        <v>0</v>
      </c>
      <c r="N14" s="7">
        <f>SUMIF('Вспомогательная табл помесячно'!$F$5:$BX$5,'Горизонталь поквартально'!N7,'Вспомогательная табл помесячно'!$F$14:$BX$14)</f>
        <v>0</v>
      </c>
      <c r="O14" s="7">
        <f>SUMIF('Вспомогательная табл помесячно'!$F$5:$BX$5,'Горизонталь поквартально'!O7,'Вспомогательная табл помесячно'!$F$14:$BX$14)</f>
        <v>0</v>
      </c>
      <c r="P14" s="7">
        <f>SUMIF('Вспомогательная табл помесячно'!$F$5:$BX$5,'Горизонталь поквартально'!P7,'Вспомогательная табл помесячно'!$F$14:$BX$14)</f>
        <v>0</v>
      </c>
      <c r="Q14" s="7">
        <f>SUMIF('Вспомогательная табл помесячно'!$F$5:$BX$5,'Горизонталь поквартально'!Q7,'Вспомогательная табл помесячно'!$F$14:$BX$14)</f>
        <v>0</v>
      </c>
      <c r="R14" s="7">
        <f>SUMIF('Вспомогательная табл помесячно'!$F$5:$BX$5,'Горизонталь поквартально'!R7,'Вспомогательная табл помесячно'!$F$14:$BX$14)</f>
        <v>0</v>
      </c>
      <c r="S14" s="7">
        <f>SUMIF('Вспомогательная табл помесячно'!$F$5:$BX$5,'Горизонталь поквартально'!S7,'Вспомогательная табл помесячно'!$F$14:$BX$14)</f>
        <v>0</v>
      </c>
      <c r="T14" s="7">
        <f>SUMIF('Вспомогательная табл помесячно'!$F$5:$BX$5,'Горизонталь поквартально'!T7,'Вспомогательная табл помесячно'!$F$14:$BX$14)</f>
        <v>0</v>
      </c>
      <c r="U14" s="7">
        <f>SUMIF('Вспомогательная табл помесячно'!$F$5:$BX$5,'Горизонталь поквартально'!U7,'Вспомогательная табл помесячно'!$F$14:$BX$14)</f>
        <v>0</v>
      </c>
      <c r="V14" s="7">
        <f>SUMIF('Вспомогательная табл помесячно'!$F$5:$BX$5,'Горизонталь поквартально'!V7,'Вспомогательная табл помесячно'!$F$14:$BX$14)</f>
        <v>0</v>
      </c>
      <c r="W14" s="7">
        <f>SUMIF('Вспомогательная табл помесячно'!$F$5:$BX$5,'Горизонталь поквартально'!W7,'Вспомогательная табл помесячно'!$F$14:$BX$14)</f>
        <v>0</v>
      </c>
      <c r="X14" s="7">
        <f>SUMIF('Вспомогательная табл помесячно'!$F$5:$BX$5,'Горизонталь поквартально'!X7,'Вспомогательная табл помесячно'!$F$14:$BX$14)</f>
        <v>0</v>
      </c>
      <c r="Y14" s="7">
        <f>SUMIF('Вспомогательная табл помесячно'!$F$5:$BX$5,'Горизонталь поквартально'!Y7,'Вспомогательная табл помесячно'!$F$14:$BX$14)</f>
        <v>0</v>
      </c>
      <c r="Z14" s="7">
        <f>SUMIF('Вспомогательная табл помесячно'!$F$5:$BX$5,'Горизонталь поквартально'!Z7,'Вспомогательная табл помесячно'!$F$14:$BX$14)</f>
        <v>0</v>
      </c>
      <c r="AA14" s="7">
        <f>SUMIF('Вспомогательная табл помесячно'!$F$5:$BX$5,'Горизонталь поквартально'!AA7,'Вспомогательная табл помесячно'!$F$14:$BX$14)</f>
        <v>0</v>
      </c>
      <c r="AB14" s="7">
        <f>SUMIF('Вспомогательная табл помесячно'!$F$5:$BX$5,'Горизонталь поквартально'!AB7,'Вспомогательная табл помесячно'!$F$14:$BX$14)</f>
        <v>0</v>
      </c>
      <c r="AC14" s="7">
        <f>SUMIF('Вспомогательная табл помесячно'!$F$5:$BX$5,'Горизонталь поквартально'!AC7,'Вспомогательная табл помесячно'!$F$14:$BX$14)</f>
        <v>0</v>
      </c>
      <c r="AD14" s="7">
        <f>SUMIF('Вспомогательная табл помесячно'!$F$5:$BX$5,'Горизонталь поквартально'!AD7,'Вспомогательная табл помесячно'!$F$14:$BX$14)</f>
        <v>0</v>
      </c>
      <c r="AE14" s="7">
        <f>SUMIF('Вспомогательная табл помесячно'!$F$5:$BX$5,'Горизонталь поквартально'!AE7,'Вспомогательная табл помесячно'!$F$14:$BX$14)</f>
        <v>0</v>
      </c>
      <c r="AF14" s="7">
        <f>SUMIF('Вспомогательная табл помесячно'!$F$5:$BX$5,'Горизонталь поквартально'!AF7,'Вспомогательная табл помесячно'!$F$14:$BX$14)</f>
        <v>0</v>
      </c>
      <c r="AG14" s="7">
        <f>SUMIF('Вспомогательная табл помесячно'!$F$5:$BX$5,'Горизонталь поквартально'!AG7,'Вспомогательная табл помесячно'!$F$14:$BX$14)</f>
        <v>0</v>
      </c>
      <c r="AH14" s="7">
        <f>SUMIF('Вспомогательная табл помесячно'!$F$5:$BX$5,'Горизонталь поквартально'!AH7,'Вспомогательная табл помесячно'!$F$14:$BX$14)</f>
        <v>0</v>
      </c>
      <c r="AI14" s="7">
        <f>SUMIF('Вспомогательная табл помесячно'!$F$5:$BX$5,'Горизонталь поквартально'!AI7,'Вспомогательная табл помесячно'!$F$14:$BX$14)</f>
        <v>0</v>
      </c>
      <c r="AJ14" s="7">
        <f>SUMIF('Вспомогательная табл помесячно'!$F$5:$BX$5,'Горизонталь поквартально'!AJ7,'Вспомогательная табл помесячно'!$F$14:$BX$14)</f>
        <v>0</v>
      </c>
      <c r="AK14" s="7">
        <f>SUMIF('Вспомогательная табл помесячно'!$F$5:$BX$5,'Горизонталь поквартально'!AK7,'Вспомогательная табл помесячно'!$F$14:$BX$14)</f>
        <v>0</v>
      </c>
      <c r="AL14" s="7">
        <f>SUMIF('Вспомогательная табл помесячно'!$F$5:$BX$5,'Горизонталь поквартально'!AL7,'Вспомогательная табл помесячно'!$F$14:$BX$14)</f>
        <v>0</v>
      </c>
      <c r="AM14" s="7">
        <f>SUMIF('Вспомогательная табл помесячно'!$F$5:$BX$5,'Горизонталь поквартально'!AM7,'Вспомогательная табл помесячно'!$F$14:$BX$14)</f>
        <v>0</v>
      </c>
      <c r="AN14" s="7">
        <f>SUMIF('Вспомогательная табл помесячно'!$F$5:$BX$5,'Горизонталь поквартально'!AN7,'Вспомогательная табл помесячно'!$F$14:$BX$14)</f>
        <v>0</v>
      </c>
      <c r="AO14" s="7">
        <f>SUMIF('Вспомогательная табл помесячно'!$F$5:$BX$5,'Горизонталь поквартально'!AO7,'Вспомогательная табл помесячно'!$F$14:$BX$14)</f>
        <v>0</v>
      </c>
      <c r="AP14" s="7">
        <f>SUMIF('Вспомогательная табл помесячно'!$F$5:$BX$5,'Горизонталь поквартально'!AP7,'Вспомогательная табл помесячно'!$F$14:$BX$14)</f>
        <v>0</v>
      </c>
      <c r="AQ14" s="7">
        <f>SUMIF('Вспомогательная табл помесячно'!$F$5:$BX$5,'Горизонталь поквартально'!AQ7,'Вспомогательная табл помесячно'!$F$14:$BX$14)</f>
        <v>0</v>
      </c>
      <c r="AR14" s="7">
        <f>SUMIF('Вспомогательная табл помесячно'!$F$5:$BX$5,'Горизонталь поквартально'!AR7,'Вспомогательная табл помесячно'!$F$14:$BX$14)</f>
        <v>0</v>
      </c>
      <c r="AS14" s="7">
        <f>SUMIF('Вспомогательная табл помесячно'!$F$5:$BX$5,'Горизонталь поквартально'!AS7,'Вспомогательная табл помесячно'!$F$14:$BX$14)</f>
        <v>0</v>
      </c>
      <c r="AT14" s="7">
        <f>SUMIF('Вспомогательная табл помесячно'!$F$5:$BX$5,'Горизонталь поквартально'!AT7,'Вспомогательная табл помесячно'!$F$14:$BX$14)</f>
        <v>0</v>
      </c>
      <c r="AU14" s="7">
        <f>SUMIF('Вспомогательная табл помесячно'!$F$5:$BX$5,'Горизонталь поквартально'!AU7,'Вспомогательная табл помесячно'!$F$14:$BX$14)</f>
        <v>0</v>
      </c>
      <c r="AV14" s="7">
        <f>SUMIF('Вспомогательная табл помесячно'!$F$5:$BX$5,'Горизонталь поквартально'!AV7,'Вспомогательная табл помесячно'!$F$14:$BX$14)</f>
        <v>0</v>
      </c>
      <c r="AW14" s="7">
        <f>SUMIF('Вспомогательная табл помесячно'!$F$5:$BX$5,'Горизонталь поквартально'!AW7,'Вспомогательная табл помесячно'!$F$14:$BX$14)</f>
        <v>0</v>
      </c>
      <c r="AX14" s="7">
        <f>SUMIF('Вспомогательная табл помесячно'!$F$5:$BX$5,'Горизонталь поквартально'!AX7,'Вспомогательная табл помесячно'!$F$14:$BX$14)</f>
        <v>0</v>
      </c>
      <c r="AY14" s="7">
        <f>SUMIF('Вспомогательная табл помесячно'!$F$5:$BX$5,'Горизонталь поквартально'!AY7,'Вспомогательная табл помесячно'!$F$14:$BX$14)</f>
        <v>0</v>
      </c>
      <c r="AZ14" s="7">
        <f>SUMIF('Вспомогательная табл помесячно'!$F$5:$BX$5,'Горизонталь поквартально'!AZ7,'Вспомогательная табл помесячно'!$F$14:$BX$14)</f>
        <v>0</v>
      </c>
      <c r="BA14" s="7">
        <f>SUMIF('Вспомогательная табл помесячно'!$F$5:$BX$5,'Горизонталь поквартально'!BA7,'Вспомогательная табл помесячно'!$F$14:$BX$14)</f>
        <v>0</v>
      </c>
      <c r="BB14" s="7">
        <f>SUMIF('Вспомогательная табл помесячно'!$F$5:$BX$5,'Горизонталь поквартально'!BB7,'Вспомогательная табл помесячно'!$F$14:$BX$14)</f>
        <v>0</v>
      </c>
      <c r="BC14" s="7">
        <f>SUMIF('Вспомогательная табл помесячно'!$F$5:$BX$5,'Горизонталь поквартально'!BC7,'Вспомогательная табл помесячно'!$F$14:$BX$14)</f>
        <v>0</v>
      </c>
      <c r="BD14" s="7">
        <f>SUMIF('Вспомогательная табл помесячно'!$F$5:$BX$5,'Горизонталь поквартально'!BD7,'Вспомогательная табл помесячно'!$F$14:$BX$14)</f>
        <v>0</v>
      </c>
      <c r="BE14" s="7">
        <f>SUMIF('Вспомогательная табл помесячно'!$F$5:$BX$5,'Горизонталь поквартально'!BE7,'Вспомогательная табл помесячно'!$F$14:$BX$14)</f>
        <v>0</v>
      </c>
      <c r="BF14" s="7">
        <f>SUMIF('Вспомогательная табл помесячно'!$F$5:$BX$5,'Горизонталь поквартально'!BF7,'Вспомогательная табл помесячно'!$F$14:$BX$14)</f>
        <v>0</v>
      </c>
      <c r="BG14" s="7">
        <f>SUMIF('Вспомогательная табл помесячно'!$F$5:$BX$5,'Горизонталь поквартально'!BG7,'Вспомогательная табл помесячно'!$F$14:$BX$14)</f>
        <v>0</v>
      </c>
      <c r="BH14" s="7">
        <f>SUMIF('Вспомогательная табл помесячно'!$F$5:$BX$5,'Горизонталь поквартально'!BH7,'Вспомогательная табл помесячно'!$F$14:$BX$14)</f>
        <v>0</v>
      </c>
      <c r="BI14" s="7">
        <f>SUMIF('Вспомогательная табл помесячно'!$F$5:$BX$5,'Горизонталь поквартально'!BI7,'Вспомогательная табл помесячно'!$F$14:$BX$14)</f>
        <v>0</v>
      </c>
      <c r="BJ14" s="7">
        <f>SUMIF('Вспомогательная табл помесячно'!$F$5:$BX$5,'Горизонталь поквартально'!BJ7,'Вспомогательная табл помесячно'!$F$14:$BX$14)</f>
        <v>0</v>
      </c>
      <c r="BK14" s="7">
        <f>SUMIF('Вспомогательная табл помесячно'!$F$5:$BX$5,'Горизонталь поквартально'!BK7,'Вспомогательная табл помесячно'!$F$14:$BX$14)</f>
        <v>0</v>
      </c>
      <c r="BL14" s="7">
        <f>SUMIF('Вспомогательная табл помесячно'!$F$5:$BX$5,'Горизонталь поквартально'!BL7,'Вспомогательная табл помесячно'!$F$14:$BX$14)</f>
        <v>0</v>
      </c>
      <c r="BM14" s="7">
        <f>SUMIF('Вспомогательная табл помесячно'!$F$5:$BX$5,'Горизонталь поквартально'!BM7,'Вспомогательная табл помесячно'!$F$14:$BX$14)</f>
        <v>0</v>
      </c>
      <c r="BN14" s="7">
        <f>SUMIF('Вспомогательная табл помесячно'!$F$5:$BX$5,'Горизонталь поквартально'!BN7,'Вспомогательная табл помесячно'!$F$14:$BX$14)</f>
        <v>0</v>
      </c>
      <c r="BO14" s="7">
        <f>SUMIF('Вспомогательная табл помесячно'!$F$5:$BX$5,'Горизонталь поквартально'!BO7,'Вспомогательная табл помесячно'!$F$14:$BX$14)</f>
        <v>0</v>
      </c>
      <c r="BP14" s="7">
        <f>SUMIF('Вспомогательная табл помесячно'!$F$5:$BX$5,'Горизонталь поквартально'!BP7,'Вспомогательная табл помесячно'!$F$14:$BX$14)</f>
        <v>0</v>
      </c>
      <c r="BQ14" s="7">
        <f>SUMIF('Вспомогательная табл помесячно'!$F$5:$BX$5,'Горизонталь поквартально'!BQ7,'Вспомогательная табл помесячно'!$F$14:$BX$14)</f>
        <v>0</v>
      </c>
      <c r="BR14" s="7">
        <f>SUMIF('Вспомогательная табл помесячно'!$F$5:$BX$5,'Горизонталь поквартально'!BR7,'Вспомогательная табл помесячно'!$F$14:$BX$14)</f>
        <v>0</v>
      </c>
      <c r="BS14" s="7">
        <f>SUMIF('Вспомогательная табл помесячно'!$F$5:$BX$5,'Горизонталь поквартально'!BS7,'Вспомогательная табл помесячно'!$F$14:$BX$14)</f>
        <v>0</v>
      </c>
      <c r="BT14" s="7">
        <f>SUMIF('Вспомогательная табл помесячно'!$F$5:$BX$5,'Горизонталь поквартально'!BT7,'Вспомогательная табл помесячно'!$F$14:$BX$14)</f>
        <v>0</v>
      </c>
      <c r="BU14" s="7">
        <f>SUMIF('Вспомогательная табл помесячно'!$F$5:$BX$5,'Горизонталь поквартально'!BU7,'Вспомогательная табл помесячно'!$F$14:$BX$14)</f>
        <v>0</v>
      </c>
      <c r="BV14" s="7">
        <f>SUMIF('Вспомогательная табл помесячно'!$F$5:$BX$5,'Горизонталь поквартально'!BV7,'Вспомогательная табл помесячно'!$F$14:$BX$14)</f>
        <v>0</v>
      </c>
      <c r="BW14" s="81">
        <f>SUMIF('Вспомогательная табл помесячно'!$F$5:$BX$5,'Горизонталь поквартально'!BW7,'Вспомогательная табл помесячно'!$F$14:$BX$14)</f>
        <v>0</v>
      </c>
    </row>
    <row r="15" spans="1:75" x14ac:dyDescent="0.3">
      <c r="A15" s="92">
        <f t="shared" si="0"/>
        <v>0</v>
      </c>
      <c r="B15" s="93" t="b">
        <f t="shared" si="1"/>
        <v>1</v>
      </c>
      <c r="C15" s="15" t="s">
        <v>12</v>
      </c>
      <c r="D15" s="103" t="s">
        <v>6</v>
      </c>
      <c r="E15" s="16">
        <f t="shared" si="5"/>
        <v>0</v>
      </c>
      <c r="F15" s="7">
        <f>SUMIF('Вспомогательная табл помесячно'!$F$5:$BX$5,'Горизонталь поквартально'!F7,'Вспомогательная табл помесячно'!$F$15:$BX$15)</f>
        <v>0</v>
      </c>
      <c r="G15" s="7">
        <f>SUMIF('Вспомогательная табл помесячно'!$F$5:$BX$5,'Горизонталь поквартально'!G7,'Вспомогательная табл помесячно'!$F$15:$BX$15)</f>
        <v>0</v>
      </c>
      <c r="H15" s="7">
        <f>SUMIF('Вспомогательная табл помесячно'!$F$5:$BX$5,'Горизонталь поквартально'!H7,'Вспомогательная табл помесячно'!$F$15:$BX$15)</f>
        <v>0</v>
      </c>
      <c r="I15" s="7">
        <f>SUMIF('Вспомогательная табл помесячно'!$F$5:$BX$5,'Горизонталь поквартально'!I7,'Вспомогательная табл помесячно'!$F$15:$BX$15)</f>
        <v>0</v>
      </c>
      <c r="J15" s="7">
        <f>SUMIF('Вспомогательная табл помесячно'!$F$5:$BX$5,'Горизонталь поквартально'!J7,'Вспомогательная табл помесячно'!$F$15:$BX$15)</f>
        <v>0</v>
      </c>
      <c r="K15" s="7">
        <f>SUMIF('Вспомогательная табл помесячно'!$F$5:$BX$5,'Горизонталь поквартально'!K7,'Вспомогательная табл помесячно'!$F$15:$BX$15)</f>
        <v>0</v>
      </c>
      <c r="L15" s="7">
        <f>SUMIF('Вспомогательная табл помесячно'!$F$5:$BX$5,'Горизонталь поквартально'!L7,'Вспомогательная табл помесячно'!$F$15:$BX$15)</f>
        <v>0</v>
      </c>
      <c r="M15" s="7">
        <f>SUMIF('Вспомогательная табл помесячно'!$F$5:$BX$5,'Горизонталь поквартально'!M7,'Вспомогательная табл помесячно'!$F$15:$BX$15)</f>
        <v>0</v>
      </c>
      <c r="N15" s="7">
        <f>SUMIF('Вспомогательная табл помесячно'!$F$5:$BX$5,'Горизонталь поквартально'!N7,'Вспомогательная табл помесячно'!$F$15:$BX$15)</f>
        <v>0</v>
      </c>
      <c r="O15" s="7">
        <f>SUMIF('Вспомогательная табл помесячно'!$F$5:$BX$5,'Горизонталь поквартально'!O7,'Вспомогательная табл помесячно'!$F$15:$BX$15)</f>
        <v>0</v>
      </c>
      <c r="P15" s="7">
        <f>SUMIF('Вспомогательная табл помесячно'!$F$5:$BX$5,'Горизонталь поквартально'!P7,'Вспомогательная табл помесячно'!$F$15:$BX$15)</f>
        <v>0</v>
      </c>
      <c r="Q15" s="7">
        <f>SUMIF('Вспомогательная табл помесячно'!$F$5:$BX$5,'Горизонталь поквартально'!Q7,'Вспомогательная табл помесячно'!$F$15:$BX$15)</f>
        <v>0</v>
      </c>
      <c r="R15" s="7">
        <f>SUMIF('Вспомогательная табл помесячно'!$F$5:$BX$5,'Горизонталь поквартально'!R7,'Вспомогательная табл помесячно'!$F$15:$BX$15)</f>
        <v>0</v>
      </c>
      <c r="S15" s="7">
        <f>SUMIF('Вспомогательная табл помесячно'!$F$5:$BX$5,'Горизонталь поквартально'!S7,'Вспомогательная табл помесячно'!$F$15:$BX$15)</f>
        <v>0</v>
      </c>
      <c r="T15" s="7">
        <f>SUMIF('Вспомогательная табл помесячно'!$F$5:$BX$5,'Горизонталь поквартально'!T7,'Вспомогательная табл помесячно'!$F$15:$BX$15)</f>
        <v>0</v>
      </c>
      <c r="U15" s="7">
        <f>SUMIF('Вспомогательная табл помесячно'!$F$5:$BX$5,'Горизонталь поквартально'!U7,'Вспомогательная табл помесячно'!$F$15:$BX$15)</f>
        <v>0</v>
      </c>
      <c r="V15" s="7">
        <f>SUMIF('Вспомогательная табл помесячно'!$F$5:$BX$5,'Горизонталь поквартально'!V7,'Вспомогательная табл помесячно'!$F$15:$BX$15)</f>
        <v>0</v>
      </c>
      <c r="W15" s="7">
        <f>SUMIF('Вспомогательная табл помесячно'!$F$5:$BX$5,'Горизонталь поквартально'!W7,'Вспомогательная табл помесячно'!$F$15:$BX$15)</f>
        <v>0</v>
      </c>
      <c r="X15" s="7">
        <f>SUMIF('Вспомогательная табл помесячно'!$F$5:$BX$5,'Горизонталь поквартально'!X7,'Вспомогательная табл помесячно'!$F$15:$BX$15)</f>
        <v>0</v>
      </c>
      <c r="Y15" s="7">
        <f>SUMIF('Вспомогательная табл помесячно'!$F$5:$BX$5,'Горизонталь поквартально'!Y7,'Вспомогательная табл помесячно'!$F$15:$BX$15)</f>
        <v>0</v>
      </c>
      <c r="Z15" s="7">
        <f>SUMIF('Вспомогательная табл помесячно'!$F$5:$BX$5,'Горизонталь поквартально'!Z7,'Вспомогательная табл помесячно'!$F$15:$BX$15)</f>
        <v>0</v>
      </c>
      <c r="AA15" s="7">
        <f>SUMIF('Вспомогательная табл помесячно'!$F$5:$BX$5,'Горизонталь поквартально'!AA7,'Вспомогательная табл помесячно'!$F$15:$BX$15)</f>
        <v>0</v>
      </c>
      <c r="AB15" s="7">
        <f>SUMIF('Вспомогательная табл помесячно'!$F$5:$BX$5,'Горизонталь поквартально'!AB7,'Вспомогательная табл помесячно'!$F$15:$BX$15)</f>
        <v>0</v>
      </c>
      <c r="AC15" s="7">
        <f>SUMIF('Вспомогательная табл помесячно'!$F$5:$BX$5,'Горизонталь поквартально'!AC7,'Вспомогательная табл помесячно'!$F$15:$BX$15)</f>
        <v>0</v>
      </c>
      <c r="AD15" s="4">
        <f>SUMIF('Вспомогательная табл помесячно'!$F$5:$BX$5,'Горизонталь поквартально'!AD7,'Вспомогательная табл помесячно'!$F$15:$BX$15)</f>
        <v>0</v>
      </c>
      <c r="AE15" s="4">
        <f>SUMIF('Вспомогательная табл помесячно'!$F$5:$BX$5,'Горизонталь поквартально'!AE7,'Вспомогательная табл помесячно'!$F$15:$BX$15)</f>
        <v>0</v>
      </c>
      <c r="AF15" s="4">
        <f>SUMIF('Вспомогательная табл помесячно'!$F$5:$BX$5,'Горизонталь поквартально'!AF7,'Вспомогательная табл помесячно'!$F$15:$BX$15)</f>
        <v>0</v>
      </c>
      <c r="AG15" s="4">
        <f>SUMIF('Вспомогательная табл помесячно'!$F$5:$BX$5,'Горизонталь поквартально'!AG7,'Вспомогательная табл помесячно'!$F$15:$BX$15)</f>
        <v>0</v>
      </c>
      <c r="AH15" s="4">
        <f>SUMIF('Вспомогательная табл помесячно'!$F$5:$BX$5,'Горизонталь поквартально'!AH7,'Вспомогательная табл помесячно'!$F$15:$BX$15)</f>
        <v>0</v>
      </c>
      <c r="AI15" s="4">
        <f>SUMIF('Вспомогательная табл помесячно'!$F$5:$BX$5,'Горизонталь поквартально'!AI7,'Вспомогательная табл помесячно'!$F$15:$BX$15)</f>
        <v>0</v>
      </c>
      <c r="AJ15" s="4">
        <f>SUMIF('Вспомогательная табл помесячно'!$F$5:$BX$5,'Горизонталь поквартально'!AJ7,'Вспомогательная табл помесячно'!$F$15:$BX$15)</f>
        <v>0</v>
      </c>
      <c r="AK15" s="4">
        <f>SUMIF('Вспомогательная табл помесячно'!$F$5:$BX$5,'Горизонталь поквартально'!AK7,'Вспомогательная табл помесячно'!$F$15:$BX$15)</f>
        <v>0</v>
      </c>
      <c r="AL15" s="4">
        <f>SUMIF('Вспомогательная табл помесячно'!$F$5:$BX$5,'Горизонталь поквартально'!AL7,'Вспомогательная табл помесячно'!$F$15:$BX$15)</f>
        <v>0</v>
      </c>
      <c r="AM15" s="4">
        <f>SUMIF('Вспомогательная табл помесячно'!$F$5:$BX$5,'Горизонталь поквартально'!AM7,'Вспомогательная табл помесячно'!$F$15:$BX$15)</f>
        <v>0</v>
      </c>
      <c r="AN15" s="4">
        <f>SUMIF('Вспомогательная табл помесячно'!$F$5:$BX$5,'Горизонталь поквартально'!AN7,'Вспомогательная табл помесячно'!$F$15:$BX$15)</f>
        <v>0</v>
      </c>
      <c r="AO15" s="4">
        <f>SUMIF('Вспомогательная табл помесячно'!$F$5:$BX$5,'Горизонталь поквартально'!AO7,'Вспомогательная табл помесячно'!$F$15:$BX$15)</f>
        <v>0</v>
      </c>
      <c r="AP15" s="4">
        <f>SUMIF('Вспомогательная табл помесячно'!$F$5:$BX$5,'Горизонталь поквартально'!AP7,'Вспомогательная табл помесячно'!$F$15:$BX$15)</f>
        <v>0</v>
      </c>
      <c r="AQ15" s="4">
        <f>SUMIF('Вспомогательная табл помесячно'!$F$5:$BX$5,'Горизонталь поквартально'!AQ7,'Вспомогательная табл помесячно'!$F$15:$BX$15)</f>
        <v>0</v>
      </c>
      <c r="AR15" s="4">
        <f>SUMIF('Вспомогательная табл помесячно'!$F$5:$BX$5,'Горизонталь поквартально'!AR7,'Вспомогательная табл помесячно'!$F$15:$BX$15)</f>
        <v>0</v>
      </c>
      <c r="AS15" s="4">
        <f>SUMIF('Вспомогательная табл помесячно'!$F$5:$BX$5,'Горизонталь поквартально'!AS7,'Вспомогательная табл помесячно'!$F$15:$BX$15)</f>
        <v>0</v>
      </c>
      <c r="AT15" s="4">
        <f>SUMIF('Вспомогательная табл помесячно'!$F$5:$BX$5,'Горизонталь поквартально'!AT7,'Вспомогательная табл помесячно'!$F$15:$BX$15)</f>
        <v>0</v>
      </c>
      <c r="AU15" s="4">
        <f>SUMIF('Вспомогательная табл помесячно'!$F$5:$BX$5,'Горизонталь поквартально'!AU7,'Вспомогательная табл помесячно'!$F$15:$BX$15)</f>
        <v>0</v>
      </c>
      <c r="AV15" s="4">
        <f>SUMIF('Вспомогательная табл помесячно'!$F$5:$BX$5,'Горизонталь поквартально'!AV7,'Вспомогательная табл помесячно'!$F$15:$BX$15)</f>
        <v>0</v>
      </c>
      <c r="AW15" s="4">
        <f>SUMIF('Вспомогательная табл помесячно'!$F$5:$BX$5,'Горизонталь поквартально'!AW7,'Вспомогательная табл помесячно'!$F$15:$BX$15)</f>
        <v>0</v>
      </c>
      <c r="AX15" s="4">
        <f>SUMIF('Вспомогательная табл помесячно'!$F$5:$BX$5,'Горизонталь поквартально'!AX7,'Вспомогательная табл помесячно'!$F$15:$BX$15)</f>
        <v>0</v>
      </c>
      <c r="AY15" s="4">
        <f>SUMIF('Вспомогательная табл помесячно'!$F$5:$BX$5,'Горизонталь поквартально'!AY7,'Вспомогательная табл помесячно'!$F$15:$BX$15)</f>
        <v>0</v>
      </c>
      <c r="AZ15" s="4">
        <f>SUMIF('Вспомогательная табл помесячно'!$F$5:$BX$5,'Горизонталь поквартально'!AZ7,'Вспомогательная табл помесячно'!$F$15:$BX$15)</f>
        <v>0</v>
      </c>
      <c r="BA15" s="4">
        <f>SUMIF('Вспомогательная табл помесячно'!$F$5:$BX$5,'Горизонталь поквартально'!BA7,'Вспомогательная табл помесячно'!$F$15:$BX$15)</f>
        <v>0</v>
      </c>
      <c r="BB15" s="4">
        <f>SUMIF('Вспомогательная табл помесячно'!$F$5:$BX$5,'Горизонталь поквартально'!BB7,'Вспомогательная табл помесячно'!$F$15:$BX$15)</f>
        <v>0</v>
      </c>
      <c r="BC15" s="4">
        <f>SUMIF('Вспомогательная табл помесячно'!$F$5:$BX$5,'Горизонталь поквартально'!BC7,'Вспомогательная табл помесячно'!$F$15:$BX$15)</f>
        <v>0</v>
      </c>
      <c r="BD15" s="4">
        <f>SUMIF('Вспомогательная табл помесячно'!$F$5:$BX$5,'Горизонталь поквартально'!BD7,'Вспомогательная табл помесячно'!$F$15:$BX$15)</f>
        <v>0</v>
      </c>
      <c r="BE15" s="4">
        <f>SUMIF('Вспомогательная табл помесячно'!$F$5:$BX$5,'Горизонталь поквартально'!BE7,'Вспомогательная табл помесячно'!$F$15:$BX$15)</f>
        <v>0</v>
      </c>
      <c r="BF15" s="4">
        <f>SUMIF('Вспомогательная табл помесячно'!$F$5:$BX$5,'Горизонталь поквартально'!BF7,'Вспомогательная табл помесячно'!$F$15:$BX$15)</f>
        <v>0</v>
      </c>
      <c r="BG15" s="4">
        <f>SUMIF('Вспомогательная табл помесячно'!$F$5:$BX$5,'Горизонталь поквартально'!BG7,'Вспомогательная табл помесячно'!$F$15:$BX$15)</f>
        <v>0</v>
      </c>
      <c r="BH15" s="4">
        <f>SUMIF('Вспомогательная табл помесячно'!$F$5:$BX$5,'Горизонталь поквартально'!BH7,'Вспомогательная табл помесячно'!$F$15:$BX$15)</f>
        <v>0</v>
      </c>
      <c r="BI15" s="4">
        <f>SUMIF('Вспомогательная табл помесячно'!$F$5:$BX$5,'Горизонталь поквартально'!BI7,'Вспомогательная табл помесячно'!$F$15:$BX$15)</f>
        <v>0</v>
      </c>
      <c r="BJ15" s="4">
        <f>SUMIF('Вспомогательная табл помесячно'!$F$5:$BX$5,'Горизонталь поквартально'!BJ7,'Вспомогательная табл помесячно'!$F$15:$BX$15)</f>
        <v>0</v>
      </c>
      <c r="BK15" s="4">
        <f>SUMIF('Вспомогательная табл помесячно'!$F$5:$BX$5,'Горизонталь поквартально'!BK7,'Вспомогательная табл помесячно'!$F$15:$BX$15)</f>
        <v>0</v>
      </c>
      <c r="BL15" s="4">
        <f>SUMIF('Вспомогательная табл помесячно'!$F$5:$BX$5,'Горизонталь поквартально'!BL7,'Вспомогательная табл помесячно'!$F$15:$BX$15)</f>
        <v>0</v>
      </c>
      <c r="BM15" s="4">
        <f>SUMIF('Вспомогательная табл помесячно'!$F$5:$BX$5,'Горизонталь поквартально'!BM7,'Вспомогательная табл помесячно'!$F$15:$BX$15)</f>
        <v>0</v>
      </c>
      <c r="BN15" s="4">
        <f>SUMIF('Вспомогательная табл помесячно'!$F$5:$BX$5,'Горизонталь поквартально'!BN7,'Вспомогательная табл помесячно'!$F$15:$BX$15)</f>
        <v>0</v>
      </c>
      <c r="BO15" s="4">
        <f>SUMIF('Вспомогательная табл помесячно'!$F$5:$BX$5,'Горизонталь поквартально'!BO7,'Вспомогательная табл помесячно'!$F$15:$BX$15)</f>
        <v>0</v>
      </c>
      <c r="BP15" s="4">
        <f>SUMIF('Вспомогательная табл помесячно'!$F$5:$BX$5,'Горизонталь поквартально'!BP7,'Вспомогательная табл помесячно'!$F$15:$BX$15)</f>
        <v>0</v>
      </c>
      <c r="BQ15" s="4">
        <f>SUMIF('Вспомогательная табл помесячно'!$F$5:$BX$5,'Горизонталь поквартально'!BQ7,'Вспомогательная табл помесячно'!$F$15:$BX$15)</f>
        <v>0</v>
      </c>
      <c r="BR15" s="4">
        <f>SUMIF('Вспомогательная табл помесячно'!$F$5:$BX$5,'Горизонталь поквартально'!BR7,'Вспомогательная табл помесячно'!$F$15:$BX$15)</f>
        <v>0</v>
      </c>
      <c r="BS15" s="4">
        <f>SUMIF('Вспомогательная табл помесячно'!$F$5:$BX$5,'Горизонталь поквартально'!BS7,'Вспомогательная табл помесячно'!$F$15:$BX$15)</f>
        <v>0</v>
      </c>
      <c r="BT15" s="4">
        <f>SUMIF('Вспомогательная табл помесячно'!$F$5:$BX$5,'Горизонталь поквартально'!BT7,'Вспомогательная табл помесячно'!$F$15:$BX$15)</f>
        <v>0</v>
      </c>
      <c r="BU15" s="4">
        <f>SUMIF('Вспомогательная табл помесячно'!$F$5:$BX$5,'Горизонталь поквартально'!BU7,'Вспомогательная табл помесячно'!$F$15:$BX$15)</f>
        <v>0</v>
      </c>
      <c r="BV15" s="4">
        <f>SUMIF('Вспомогательная табл помесячно'!$F$5:$BX$5,'Горизонталь поквартально'!BV7,'Вспомогательная табл помесячно'!$F$15:$BX$15)</f>
        <v>0</v>
      </c>
      <c r="BW15" s="5">
        <f>SUMIF('Вспомогательная табл помесячно'!$F$5:$BX$5,'Горизонталь поквартально'!BW7,'Вспомогательная табл помесячно'!$F$15:$BX$15)</f>
        <v>0</v>
      </c>
    </row>
    <row r="16" spans="1:75" x14ac:dyDescent="0.3">
      <c r="A16" s="92">
        <f t="shared" si="0"/>
        <v>6600000000.000001</v>
      </c>
      <c r="B16" s="93" t="b">
        <f t="shared" si="1"/>
        <v>1</v>
      </c>
      <c r="C16" s="18" t="s">
        <v>53</v>
      </c>
      <c r="D16" s="103" t="s">
        <v>6</v>
      </c>
      <c r="E16" s="16">
        <f t="shared" si="5"/>
        <v>6600000000.000001</v>
      </c>
      <c r="F16" s="7">
        <f>SUMIF('Вспомогательная табл помесячно'!$F$5:$BX$5,'Горизонталь поквартально'!F7,'Вспомогательная табл помесячно'!$F$16:$BX$16)</f>
        <v>0</v>
      </c>
      <c r="G16" s="7">
        <f>SUMIF('Вспомогательная табл помесячно'!$F$5:$BX$5,'Горизонталь поквартально'!G7,'Вспомогательная табл помесячно'!$F$16:$BX$16)</f>
        <v>0</v>
      </c>
      <c r="H16" s="7">
        <f>SUMIF('Вспомогательная табл помесячно'!$F$5:$BX$5,'Горизонталь поквартально'!H7,'Вспомогательная табл помесячно'!$F$16:$BX$16)</f>
        <v>330000000.00000006</v>
      </c>
      <c r="I16" s="7">
        <f>SUMIF('Вспомогательная табл помесячно'!$F$5:$BX$5,'Горизонталь поквартально'!I7,'Вспомогательная табл помесячно'!$F$16:$BX$16)</f>
        <v>330000000.00000006</v>
      </c>
      <c r="J16" s="7">
        <f>SUMIF('Вспомогательная табл помесячно'!$F$5:$BX$5,'Горизонталь поквартально'!J7,'Вспомогательная табл помесячно'!$F$16:$BX$16)</f>
        <v>330000000.00000006</v>
      </c>
      <c r="K16" s="7">
        <f>SUMIF('Вспомогательная табл помесячно'!$F$5:$BX$5,'Горизонталь поквартально'!K7,'Вспомогательная табл помесячно'!$F$16:$BX$16)</f>
        <v>330000000.00000006</v>
      </c>
      <c r="L16" s="7">
        <f>SUMIF('Вспомогательная табл помесячно'!$F$5:$BX$5,'Горизонталь поквартально'!L7,'Вспомогательная табл помесячно'!$F$16:$BX$16)</f>
        <v>330000000.00000006</v>
      </c>
      <c r="M16" s="7">
        <f>SUMIF('Вспомогательная табл помесячно'!$F$5:$BX$5,'Горизонталь поквартально'!M7,'Вспомогательная табл помесячно'!$F$16:$BX$16)</f>
        <v>330000000.00000006</v>
      </c>
      <c r="N16" s="7">
        <f>SUMIF('Вспомогательная табл помесячно'!$F$5:$BX$5,'Горизонталь поквартально'!N7,'Вспомогательная табл помесячно'!$F$16:$BX$16)</f>
        <v>330000000.00000006</v>
      </c>
      <c r="O16" s="7">
        <f>SUMIF('Вспомогательная табл помесячно'!$F$5:$BX$5,'Горизонталь поквартально'!O7,'Вспомогательная табл помесячно'!$F$16:$BX$16)</f>
        <v>330000000.00000006</v>
      </c>
      <c r="P16" s="7">
        <f>SUMIF('Вспомогательная табл помесячно'!$F$5:$BX$5,'Горизонталь поквартально'!P7,'Вспомогательная табл помесячно'!$F$16:$BX$16)</f>
        <v>330000000.00000006</v>
      </c>
      <c r="Q16" s="7">
        <f>SUMIF('Вспомогательная табл помесячно'!$F$5:$BX$5,'Горизонталь поквартально'!Q7,'Вспомогательная табл помесячно'!$F$16:$BX$16)</f>
        <v>330000000.00000006</v>
      </c>
      <c r="R16" s="7">
        <f>SUMIF('Вспомогательная табл помесячно'!$F$5:$BX$5,'Горизонталь поквартально'!R7,'Вспомогательная табл помесячно'!$F$16:$BX$16)</f>
        <v>330000000.00000006</v>
      </c>
      <c r="S16" s="7">
        <f>SUMIF('Вспомогательная табл помесячно'!$F$5:$BX$5,'Горизонталь поквартально'!S7,'Вспомогательная табл помесячно'!$F$16:$BX$16)</f>
        <v>330000000.00000006</v>
      </c>
      <c r="T16" s="7">
        <f>SUMIF('Вспомогательная табл помесячно'!$F$5:$BX$5,'Горизонталь поквартально'!T7,'Вспомогательная табл помесячно'!$F$16:$BX$16)</f>
        <v>330000000.00000006</v>
      </c>
      <c r="U16" s="7">
        <f>SUMIF('Вспомогательная табл помесячно'!$F$5:$BX$5,'Горизонталь поквартально'!U7,'Вспомогательная табл помесячно'!$F$16:$BX$16)</f>
        <v>330000000.00000006</v>
      </c>
      <c r="V16" s="7">
        <f>SUMIF('Вспомогательная табл помесячно'!$F$5:$BX$5,'Горизонталь поквартально'!V7,'Вспомогательная табл помесячно'!$F$16:$BX$16)</f>
        <v>330000000.00000006</v>
      </c>
      <c r="W16" s="7">
        <f>SUMIF('Вспомогательная табл помесячно'!$F$5:$BX$5,'Горизонталь поквартально'!W7,'Вспомогательная табл помесячно'!$F$16:$BX$16)</f>
        <v>330000000.00000006</v>
      </c>
      <c r="X16" s="7">
        <f>SUMIF('Вспомогательная табл помесячно'!$F$5:$BX$5,'Горизонталь поквартально'!X7,'Вспомогательная табл помесячно'!$F$16:$BX$16)</f>
        <v>330000000.00000006</v>
      </c>
      <c r="Y16" s="7">
        <f>SUMIF('Вспомогательная табл помесячно'!$F$5:$BX$5,'Горизонталь поквартально'!Y7,'Вспомогательная табл помесячно'!$F$16:$BX$16)</f>
        <v>330000000.00000006</v>
      </c>
      <c r="Z16" s="7">
        <f>SUMIF('Вспомогательная табл помесячно'!$F$5:$BX$5,'Горизонталь поквартально'!Z7,'Вспомогательная табл помесячно'!$F$16:$BX$16)</f>
        <v>330000000.00000006</v>
      </c>
      <c r="AA16" s="7">
        <f>SUMIF('Вспомогательная табл помесячно'!$F$5:$BX$5,'Горизонталь поквартально'!AA7,'Вспомогательная табл помесячно'!$F$16:$BX$16)</f>
        <v>330000000.00000006</v>
      </c>
      <c r="AB16" s="7">
        <f>SUMIF('Вспомогательная табл помесячно'!$F$5:$BX$5,'Горизонталь поквартально'!AB7,'Вспомогательная табл помесячно'!$F$16:$BX$16)</f>
        <v>0</v>
      </c>
      <c r="AC16" s="7">
        <f>SUMIF('Вспомогательная табл помесячно'!$F$5:$BX$5,'Горизонталь поквартально'!AC7,'Вспомогательная табл помесячно'!$F$16:$BX$16)</f>
        <v>0</v>
      </c>
      <c r="AD16" s="7">
        <f>SUMIF('Вспомогательная табл помесячно'!$F$5:$BX$5,'Горизонталь поквартально'!AD7,'Вспомогательная табл помесячно'!$F$16:$BX$16)</f>
        <v>0</v>
      </c>
      <c r="AE16" s="7">
        <f>SUMIF('Вспомогательная табл помесячно'!$F$5:$BX$5,'Горизонталь поквартально'!AE7,'Вспомогательная табл помесячно'!$F$16:$BX$16)</f>
        <v>0</v>
      </c>
      <c r="AF16" s="7">
        <f>SUMIF('Вспомогательная табл помесячно'!$F$5:$BX$5,'Горизонталь поквартально'!AF7,'Вспомогательная табл помесячно'!$F$16:$BX$16)</f>
        <v>0</v>
      </c>
      <c r="AG16" s="7">
        <f>SUMIF('Вспомогательная табл помесячно'!$F$5:$BX$5,'Горизонталь поквартально'!AG7,'Вспомогательная табл помесячно'!$F$16:$BX$16)</f>
        <v>0</v>
      </c>
      <c r="AH16" s="7">
        <f>SUMIF('Вспомогательная табл помесячно'!$F$5:$BX$5,'Горизонталь поквартально'!AH7,'Вспомогательная табл помесячно'!$F$16:$BX$16)</f>
        <v>0</v>
      </c>
      <c r="AI16" s="7">
        <f>SUMIF('Вспомогательная табл помесячно'!$F$5:$BX$5,'Горизонталь поквартально'!AI7,'Вспомогательная табл помесячно'!$F$16:$BX$16)</f>
        <v>0</v>
      </c>
      <c r="AJ16" s="7">
        <f>SUMIF('Вспомогательная табл помесячно'!$F$5:$BX$5,'Горизонталь поквартально'!AJ7,'Вспомогательная табл помесячно'!$F$16:$BX$16)</f>
        <v>0</v>
      </c>
      <c r="AK16" s="7">
        <f>SUMIF('Вспомогательная табл помесячно'!$F$5:$BX$5,'Горизонталь поквартально'!AK7,'Вспомогательная табл помесячно'!$F$16:$BX$16)</f>
        <v>0</v>
      </c>
      <c r="AL16" s="7">
        <f>SUMIF('Вспомогательная табл помесячно'!$F$5:$BX$5,'Горизонталь поквартально'!AL7,'Вспомогательная табл помесячно'!$F$16:$BX$16)</f>
        <v>0</v>
      </c>
      <c r="AM16" s="7">
        <f>SUMIF('Вспомогательная табл помесячно'!$F$5:$BX$5,'Горизонталь поквартально'!AM7,'Вспомогательная табл помесячно'!$F$16:$BX$16)</f>
        <v>0</v>
      </c>
      <c r="AN16" s="7">
        <f>SUMIF('Вспомогательная табл помесячно'!$F$5:$BX$5,'Горизонталь поквартально'!AN7,'Вспомогательная табл помесячно'!$F$16:$BX$16)</f>
        <v>0</v>
      </c>
      <c r="AO16" s="7">
        <f>SUMIF('Вспомогательная табл помесячно'!$F$5:$BX$5,'Горизонталь поквартально'!AO7,'Вспомогательная табл помесячно'!$F$16:$BX$16)</f>
        <v>0</v>
      </c>
      <c r="AP16" s="7">
        <f>SUMIF('Вспомогательная табл помесячно'!$F$5:$BX$5,'Горизонталь поквартально'!AP7,'Вспомогательная табл помесячно'!$F$16:$BX$16)</f>
        <v>0</v>
      </c>
      <c r="AQ16" s="7">
        <f>SUMIF('Вспомогательная табл помесячно'!$F$5:$BX$5,'Горизонталь поквартально'!AQ7,'Вспомогательная табл помесячно'!$F$16:$BX$16)</f>
        <v>0</v>
      </c>
      <c r="AR16" s="7">
        <f>SUMIF('Вспомогательная табл помесячно'!$F$5:$BX$5,'Горизонталь поквартально'!AR7,'Вспомогательная табл помесячно'!$F$16:$BX$16)</f>
        <v>0</v>
      </c>
      <c r="AS16" s="7">
        <f>SUMIF('Вспомогательная табл помесячно'!$F$5:$BX$5,'Горизонталь поквартально'!AS7,'Вспомогательная табл помесячно'!$F$16:$BX$16)</f>
        <v>0</v>
      </c>
      <c r="AT16" s="7">
        <f>SUMIF('Вспомогательная табл помесячно'!$F$5:$BX$5,'Горизонталь поквартально'!AT7,'Вспомогательная табл помесячно'!$F$16:$BX$16)</f>
        <v>0</v>
      </c>
      <c r="AU16" s="7">
        <f>SUMIF('Вспомогательная табл помесячно'!$F$5:$BX$5,'Горизонталь поквартально'!AU7,'Вспомогательная табл помесячно'!$F$16:$BX$16)</f>
        <v>0</v>
      </c>
      <c r="AV16" s="7">
        <f>SUMIF('Вспомогательная табл помесячно'!$F$5:$BX$5,'Горизонталь поквартально'!AV7,'Вспомогательная табл помесячно'!$F$16:$BX$16)</f>
        <v>0</v>
      </c>
      <c r="AW16" s="7">
        <f>SUMIF('Вспомогательная табл помесячно'!$F$5:$BX$5,'Горизонталь поквартально'!AW7,'Вспомогательная табл помесячно'!$F$16:$BX$16)</f>
        <v>0</v>
      </c>
      <c r="AX16" s="7">
        <f>SUMIF('Вспомогательная табл помесячно'!$F$5:$BX$5,'Горизонталь поквартально'!AX7,'Вспомогательная табл помесячно'!$F$16:$BX$16)</f>
        <v>0</v>
      </c>
      <c r="AY16" s="7">
        <f>SUMIF('Вспомогательная табл помесячно'!$F$5:$BX$5,'Горизонталь поквартально'!AY7,'Вспомогательная табл помесячно'!$F$16:$BX$16)</f>
        <v>0</v>
      </c>
      <c r="AZ16" s="7">
        <f>SUMIF('Вспомогательная табл помесячно'!$F$5:$BX$5,'Горизонталь поквартально'!AZ7,'Вспомогательная табл помесячно'!$F$16:$BX$16)</f>
        <v>0</v>
      </c>
      <c r="BA16" s="7">
        <f>SUMIF('Вспомогательная табл помесячно'!$F$5:$BX$5,'Горизонталь поквартально'!BA7,'Вспомогательная табл помесячно'!$F$16:$BX$16)</f>
        <v>0</v>
      </c>
      <c r="BB16" s="7">
        <f>SUMIF('Вспомогательная табл помесячно'!$F$5:$BX$5,'Горизонталь поквартально'!BB7,'Вспомогательная табл помесячно'!$F$16:$BX$16)</f>
        <v>0</v>
      </c>
      <c r="BC16" s="7">
        <f>SUMIF('Вспомогательная табл помесячно'!$F$5:$BX$5,'Горизонталь поквартально'!BC7,'Вспомогательная табл помесячно'!$F$16:$BX$16)</f>
        <v>0</v>
      </c>
      <c r="BD16" s="7">
        <f>SUMIF('Вспомогательная табл помесячно'!$F$5:$BX$5,'Горизонталь поквартально'!BD7,'Вспомогательная табл помесячно'!$F$16:$BX$16)</f>
        <v>0</v>
      </c>
      <c r="BE16" s="7">
        <f>SUMIF('Вспомогательная табл помесячно'!$F$5:$BX$5,'Горизонталь поквартально'!BE7,'Вспомогательная табл помесячно'!$F$16:$BX$16)</f>
        <v>0</v>
      </c>
      <c r="BF16" s="7">
        <f>SUMIF('Вспомогательная табл помесячно'!$F$5:$BX$5,'Горизонталь поквартально'!BF7,'Вспомогательная табл помесячно'!$F$16:$BX$16)</f>
        <v>0</v>
      </c>
      <c r="BG16" s="7">
        <f>SUMIF('Вспомогательная табл помесячно'!$F$5:$BX$5,'Горизонталь поквартально'!BG7,'Вспомогательная табл помесячно'!$F$16:$BX$16)</f>
        <v>0</v>
      </c>
      <c r="BH16" s="7">
        <f>SUMIF('Вспомогательная табл помесячно'!$F$5:$BX$5,'Горизонталь поквартально'!BH7,'Вспомогательная табл помесячно'!$F$16:$BX$16)</f>
        <v>0</v>
      </c>
      <c r="BI16" s="7">
        <f>SUMIF('Вспомогательная табл помесячно'!$F$5:$BX$5,'Горизонталь поквартально'!BI7,'Вспомогательная табл помесячно'!$F$16:$BX$16)</f>
        <v>0</v>
      </c>
      <c r="BJ16" s="7">
        <f>SUMIF('Вспомогательная табл помесячно'!$F$5:$BX$5,'Горизонталь поквартально'!BJ7,'Вспомогательная табл помесячно'!$F$16:$BX$16)</f>
        <v>0</v>
      </c>
      <c r="BK16" s="7">
        <f>SUMIF('Вспомогательная табл помесячно'!$F$5:$BX$5,'Горизонталь поквартально'!BK7,'Вспомогательная табл помесячно'!$F$16:$BX$16)</f>
        <v>0</v>
      </c>
      <c r="BL16" s="7">
        <f>SUMIF('Вспомогательная табл помесячно'!$F$5:$BX$5,'Горизонталь поквартально'!BL7,'Вспомогательная табл помесячно'!$F$16:$BX$16)</f>
        <v>0</v>
      </c>
      <c r="BM16" s="7">
        <f>SUMIF('Вспомогательная табл помесячно'!$F$5:$BX$5,'Горизонталь поквартально'!BM7,'Вспомогательная табл помесячно'!$F$16:$BX$16)</f>
        <v>0</v>
      </c>
      <c r="BN16" s="7">
        <f>SUMIF('Вспомогательная табл помесячно'!$F$5:$BX$5,'Горизонталь поквартально'!BN7,'Вспомогательная табл помесячно'!$F$16:$BX$16)</f>
        <v>0</v>
      </c>
      <c r="BO16" s="7">
        <f>SUMIF('Вспомогательная табл помесячно'!$F$5:$BX$5,'Горизонталь поквартально'!BO7,'Вспомогательная табл помесячно'!$F$16:$BX$16)</f>
        <v>0</v>
      </c>
      <c r="BP16" s="7">
        <f>SUMIF('Вспомогательная табл помесячно'!$F$5:$BX$5,'Горизонталь поквартально'!BP7,'Вспомогательная табл помесячно'!$F$16:$BX$16)</f>
        <v>0</v>
      </c>
      <c r="BQ16" s="7">
        <f>SUMIF('Вспомогательная табл помесячно'!$F$5:$BX$5,'Горизонталь поквартально'!BQ7,'Вспомогательная табл помесячно'!$F$16:$BX$16)</f>
        <v>0</v>
      </c>
      <c r="BR16" s="7">
        <f>SUMIF('Вспомогательная табл помесячно'!$F$5:$BX$5,'Горизонталь поквартально'!BR7,'Вспомогательная табл помесячно'!$F$16:$BX$16)</f>
        <v>0</v>
      </c>
      <c r="BS16" s="7">
        <f>SUMIF('Вспомогательная табл помесячно'!$F$5:$BX$5,'Горизонталь поквартально'!BS7,'Вспомогательная табл помесячно'!$F$16:$BX$16)</f>
        <v>0</v>
      </c>
      <c r="BT16" s="7">
        <f>SUMIF('Вспомогательная табл помесячно'!$F$5:$BX$5,'Горизонталь поквартально'!BT7,'Вспомогательная табл помесячно'!$F$16:$BX$16)</f>
        <v>0</v>
      </c>
      <c r="BU16" s="7">
        <f>SUMIF('Вспомогательная табл помесячно'!$F$5:$BX$5,'Горизонталь поквартально'!BU7,'Вспомогательная табл помесячно'!$F$16:$BX$16)</f>
        <v>0</v>
      </c>
      <c r="BV16" s="7">
        <f>SUMIF('Вспомогательная табл помесячно'!$F$5:$BX$5,'Горизонталь поквартально'!BV7,'Вспомогательная табл помесячно'!$F$16:$BX$16)</f>
        <v>0</v>
      </c>
      <c r="BW16" s="81">
        <f>SUMIF('Вспомогательная табл помесячно'!$F$5:$BX$5,'Горизонталь поквартально'!BW7,'Вспомогательная табл помесячно'!$F$16:$BX$16)</f>
        <v>0</v>
      </c>
    </row>
    <row r="17" spans="1:75" x14ac:dyDescent="0.3">
      <c r="A17" s="92">
        <f t="shared" si="0"/>
        <v>660000000.00000012</v>
      </c>
      <c r="B17" s="93" t="b">
        <f t="shared" si="1"/>
        <v>1</v>
      </c>
      <c r="C17" s="18" t="s">
        <v>52</v>
      </c>
      <c r="D17" s="103" t="s">
        <v>6</v>
      </c>
      <c r="E17" s="16">
        <f t="shared" si="5"/>
        <v>660000000.00000012</v>
      </c>
      <c r="F17" s="7">
        <f>SUMIF('Вспомогательная табл помесячно'!$F$5:$BX$5,'Горизонталь поквартально'!F7,'Вспомогательная табл помесячно'!$F$17:$BX$17)</f>
        <v>0</v>
      </c>
      <c r="G17" s="7">
        <f>SUMIF('Вспомогательная табл помесячно'!$F$5:$BX$5,'Горизонталь поквартально'!G7,'Вспомогательная табл помесячно'!$F$17:$BX$17)</f>
        <v>110000000.00000001</v>
      </c>
      <c r="H17" s="7">
        <f>SUMIF('Вспомогательная табл помесячно'!$F$5:$BX$5,'Горизонталь поквартально'!H7,'Вспомогательная табл помесячно'!$F$17:$BX$17)</f>
        <v>110000000.00000001</v>
      </c>
      <c r="I17" s="7">
        <f>SUMIF('Вспомогательная табл помесячно'!$F$5:$BX$5,'Горизонталь поквартально'!I7,'Вспомогательная табл помесячно'!$F$17:$BX$17)</f>
        <v>110000000.00000001</v>
      </c>
      <c r="J17" s="7">
        <f>SUMIF('Вспомогательная табл помесячно'!$F$5:$BX$5,'Горизонталь поквартально'!J7,'Вспомогательная табл помесячно'!$F$17:$BX$17)</f>
        <v>18000000.000000004</v>
      </c>
      <c r="K17" s="7">
        <f>SUMIF('Вспомогательная табл помесячно'!$F$5:$BX$5,'Горизонталь поквартально'!K7,'Вспомогательная табл помесячно'!$F$17:$BX$17)</f>
        <v>18000000.000000004</v>
      </c>
      <c r="L17" s="7">
        <f>SUMIF('Вспомогательная табл помесячно'!$F$5:$BX$5,'Горизонталь поквартально'!L7,'Вспомогательная табл помесячно'!$F$17:$BX$17)</f>
        <v>18000000.000000004</v>
      </c>
      <c r="M17" s="7">
        <f>SUMIF('Вспомогательная табл помесячно'!$F$5:$BX$5,'Горизонталь поквартально'!M7,'Вспомогательная табл помесячно'!$F$17:$BX$17)</f>
        <v>18000000.000000004</v>
      </c>
      <c r="N17" s="7">
        <f>SUMIF('Вспомогательная табл помесячно'!$F$5:$BX$5,'Горизонталь поквартально'!N7,'Вспомогательная табл помесячно'!$F$17:$BX$17)</f>
        <v>18000000.000000004</v>
      </c>
      <c r="O17" s="7">
        <f>SUMIF('Вспомогательная табл помесячно'!$F$5:$BX$5,'Горизонталь поквартально'!O7,'Вспомогательная табл помесячно'!$F$17:$BX$17)</f>
        <v>18000000.000000004</v>
      </c>
      <c r="P17" s="7">
        <f>SUMIF('Вспомогательная табл помесячно'!$F$5:$BX$5,'Горизонталь поквартально'!P7,'Вспомогательная табл помесячно'!$F$17:$BX$17)</f>
        <v>18000000.000000004</v>
      </c>
      <c r="Q17" s="7">
        <f>SUMIF('Вспомогательная табл помесячно'!$F$5:$BX$5,'Горизонталь поквартально'!Q7,'Вспомогательная табл помесячно'!$F$17:$BX$17)</f>
        <v>18000000.000000004</v>
      </c>
      <c r="R17" s="7">
        <f>SUMIF('Вспомогательная табл помесячно'!$F$5:$BX$5,'Горизонталь поквартально'!R7,'Вспомогательная табл помесячно'!$F$17:$BX$17)</f>
        <v>18000000.000000004</v>
      </c>
      <c r="S17" s="7">
        <f>SUMIF('Вспомогательная табл помесячно'!$F$5:$BX$5,'Горизонталь поквартально'!S7,'Вспомогательная табл помесячно'!$F$17:$BX$17)</f>
        <v>18000000.000000004</v>
      </c>
      <c r="T17" s="7">
        <f>SUMIF('Вспомогательная табл помесячно'!$F$5:$BX$5,'Горизонталь поквартально'!T7,'Вспомогательная табл помесячно'!$F$17:$BX$17)</f>
        <v>18000000.000000004</v>
      </c>
      <c r="U17" s="7">
        <f>SUMIF('Вспомогательная табл помесячно'!$F$5:$BX$5,'Горизонталь поквартально'!U7,'Вспомогательная табл помесячно'!$F$17:$BX$17)</f>
        <v>18000000.000000004</v>
      </c>
      <c r="V17" s="7">
        <f>SUMIF('Вспомогательная табл помесячно'!$F$5:$BX$5,'Горизонталь поквартально'!V7,'Вспомогательная табл помесячно'!$F$17:$BX$17)</f>
        <v>18000000.000000004</v>
      </c>
      <c r="W17" s="7">
        <f>SUMIF('Вспомогательная табл помесячно'!$F$5:$BX$5,'Горизонталь поквартально'!W7,'Вспомогательная табл помесячно'!$F$17:$BX$17)</f>
        <v>18000000.000000004</v>
      </c>
      <c r="X17" s="7">
        <f>SUMIF('Вспомогательная табл помесячно'!$F$5:$BX$5,'Горизонталь поквартально'!X7,'Вспомогательная табл помесячно'!$F$17:$BX$17)</f>
        <v>18000000.000000004</v>
      </c>
      <c r="Y17" s="7">
        <f>SUMIF('Вспомогательная табл помесячно'!$F$5:$BX$5,'Горизонталь поквартально'!Y7,'Вспомогательная табл помесячно'!$F$17:$BX$17)</f>
        <v>18000000.000000004</v>
      </c>
      <c r="Z17" s="7">
        <f>SUMIF('Вспомогательная табл помесячно'!$F$5:$BX$5,'Горизонталь поквартально'!Z7,'Вспомогательная табл помесячно'!$F$17:$BX$17)</f>
        <v>18000000.000000004</v>
      </c>
      <c r="AA17" s="7">
        <f>SUMIF('Вспомогательная табл помесячно'!$F$5:$BX$5,'Горизонталь поквартально'!AA7,'Вспомогательная табл помесячно'!$F$17:$BX$17)</f>
        <v>18000000.000000004</v>
      </c>
      <c r="AB17" s="7">
        <f>SUMIF('Вспомогательная табл помесячно'!$F$5:$BX$5,'Горизонталь поквартально'!AB7,'Вспомогательная табл помесячно'!$F$17:$BX$17)</f>
        <v>6000000.0000000009</v>
      </c>
      <c r="AC17" s="7">
        <f>SUMIF('Вспомогательная табл помесячно'!$F$5:$BX$5,'Горизонталь поквартально'!AC7,'Вспомогательная табл помесячно'!$F$17:$BX$17)</f>
        <v>0</v>
      </c>
      <c r="AD17" s="7">
        <f>SUMIF('Вспомогательная табл помесячно'!$F$5:$BX$5,'Горизонталь поквартально'!AD7,'Вспомогательная табл помесячно'!$F$17:$BX$17)</f>
        <v>0</v>
      </c>
      <c r="AE17" s="7">
        <f>SUMIF('Вспомогательная табл помесячно'!$F$5:$BX$5,'Горизонталь поквартально'!AE7,'Вспомогательная табл помесячно'!$F$17:$BX$17)</f>
        <v>0</v>
      </c>
      <c r="AF17" s="7">
        <f>SUMIF('Вспомогательная табл помесячно'!$F$5:$BX$5,'Горизонталь поквартально'!AF7,'Вспомогательная табл помесячно'!$F$17:$BX$17)</f>
        <v>0</v>
      </c>
      <c r="AG17" s="7">
        <f>SUMIF('Вспомогательная табл помесячно'!$F$5:$BX$5,'Горизонталь поквартально'!AG7,'Вспомогательная табл помесячно'!$F$17:$BX$17)</f>
        <v>0</v>
      </c>
      <c r="AH17" s="7">
        <f>SUMIF('Вспомогательная табл помесячно'!$F$5:$BX$5,'Горизонталь поквартально'!AH7,'Вспомогательная табл помесячно'!$F$17:$BX$17)</f>
        <v>0</v>
      </c>
      <c r="AI17" s="7">
        <f>SUMIF('Вспомогательная табл помесячно'!$F$5:$BX$5,'Горизонталь поквартально'!AI7,'Вспомогательная табл помесячно'!$F$17:$BX$17)</f>
        <v>0</v>
      </c>
      <c r="AJ17" s="7">
        <f>SUMIF('Вспомогательная табл помесячно'!$F$5:$BX$5,'Горизонталь поквартально'!AJ7,'Вспомогательная табл помесячно'!$F$17:$BX$17)</f>
        <v>0</v>
      </c>
      <c r="AK17" s="7">
        <f>SUMIF('Вспомогательная табл помесячно'!$F$5:$BX$5,'Горизонталь поквартально'!AK7,'Вспомогательная табл помесячно'!$F$17:$BX$17)</f>
        <v>0</v>
      </c>
      <c r="AL17" s="7">
        <f>SUMIF('Вспомогательная табл помесячно'!$F$5:$BX$5,'Горизонталь поквартально'!AL7,'Вспомогательная табл помесячно'!$F$17:$BX$17)</f>
        <v>0</v>
      </c>
      <c r="AM17" s="7">
        <f>SUMIF('Вспомогательная табл помесячно'!$F$5:$BX$5,'Горизонталь поквартально'!AM7,'Вспомогательная табл помесячно'!$F$17:$BX$17)</f>
        <v>0</v>
      </c>
      <c r="AN17" s="7">
        <f>SUMIF('Вспомогательная табл помесячно'!$F$5:$BX$5,'Горизонталь поквартально'!AN7,'Вспомогательная табл помесячно'!$F$17:$BX$17)</f>
        <v>0</v>
      </c>
      <c r="AO17" s="7">
        <f>SUMIF('Вспомогательная табл помесячно'!$F$5:$BX$5,'Горизонталь поквартально'!AO7,'Вспомогательная табл помесячно'!$F$17:$BX$17)</f>
        <v>0</v>
      </c>
      <c r="AP17" s="7">
        <f>SUMIF('Вспомогательная табл помесячно'!$F$5:$BX$5,'Горизонталь поквартально'!AP7,'Вспомогательная табл помесячно'!$F$17:$BX$17)</f>
        <v>0</v>
      </c>
      <c r="AQ17" s="7">
        <f>SUMIF('Вспомогательная табл помесячно'!$F$5:$BX$5,'Горизонталь поквартально'!AQ7,'Вспомогательная табл помесячно'!$F$17:$BX$17)</f>
        <v>0</v>
      </c>
      <c r="AR17" s="7">
        <f>SUMIF('Вспомогательная табл помесячно'!$F$5:$BX$5,'Горизонталь поквартально'!AR7,'Вспомогательная табл помесячно'!$F$17:$BX$17)</f>
        <v>0</v>
      </c>
      <c r="AS17" s="7">
        <f>SUMIF('Вспомогательная табл помесячно'!$F$5:$BX$5,'Горизонталь поквартально'!AS7,'Вспомогательная табл помесячно'!$F$17:$BX$17)</f>
        <v>0</v>
      </c>
      <c r="AT17" s="7">
        <f>SUMIF('Вспомогательная табл помесячно'!$F$5:$BX$5,'Горизонталь поквартально'!AT7,'Вспомогательная табл помесячно'!$F$17:$BX$17)</f>
        <v>0</v>
      </c>
      <c r="AU17" s="7">
        <f>SUMIF('Вспомогательная табл помесячно'!$F$5:$BX$5,'Горизонталь поквартально'!AU7,'Вспомогательная табл помесячно'!$F$17:$BX$17)</f>
        <v>0</v>
      </c>
      <c r="AV17" s="7">
        <f>SUMIF('Вспомогательная табл помесячно'!$F$5:$BX$5,'Горизонталь поквартально'!AV7,'Вспомогательная табл помесячно'!$F$17:$BX$17)</f>
        <v>0</v>
      </c>
      <c r="AW17" s="7">
        <f>SUMIF('Вспомогательная табл помесячно'!$F$5:$BX$5,'Горизонталь поквартально'!AW7,'Вспомогательная табл помесячно'!$F$17:$BX$17)</f>
        <v>0</v>
      </c>
      <c r="AX17" s="7">
        <f>SUMIF('Вспомогательная табл помесячно'!$F$5:$BX$5,'Горизонталь поквартально'!AX7,'Вспомогательная табл помесячно'!$F$17:$BX$17)</f>
        <v>0</v>
      </c>
      <c r="AY17" s="7">
        <f>SUMIF('Вспомогательная табл помесячно'!$F$5:$BX$5,'Горизонталь поквартально'!AY7,'Вспомогательная табл помесячно'!$F$17:$BX$17)</f>
        <v>0</v>
      </c>
      <c r="AZ17" s="7">
        <f>SUMIF('Вспомогательная табл помесячно'!$F$5:$BX$5,'Горизонталь поквартально'!AZ7,'Вспомогательная табл помесячно'!$F$17:$BX$17)</f>
        <v>0</v>
      </c>
      <c r="BA17" s="7">
        <f>SUMIF('Вспомогательная табл помесячно'!$F$5:$BX$5,'Горизонталь поквартально'!BA7,'Вспомогательная табл помесячно'!$F$17:$BX$17)</f>
        <v>0</v>
      </c>
      <c r="BB17" s="7">
        <f>SUMIF('Вспомогательная табл помесячно'!$F$5:$BX$5,'Горизонталь поквартально'!BB7,'Вспомогательная табл помесячно'!$F$17:$BX$17)</f>
        <v>0</v>
      </c>
      <c r="BC17" s="7">
        <f>SUMIF('Вспомогательная табл помесячно'!$F$5:$BX$5,'Горизонталь поквартально'!BC7,'Вспомогательная табл помесячно'!$F$17:$BX$17)</f>
        <v>0</v>
      </c>
      <c r="BD17" s="7">
        <f>SUMIF('Вспомогательная табл помесячно'!$F$5:$BX$5,'Горизонталь поквартально'!BD7,'Вспомогательная табл помесячно'!$F$17:$BX$17)</f>
        <v>0</v>
      </c>
      <c r="BE17" s="7">
        <f>SUMIF('Вспомогательная табл помесячно'!$F$5:$BX$5,'Горизонталь поквартально'!BE7,'Вспомогательная табл помесячно'!$F$17:$BX$17)</f>
        <v>0</v>
      </c>
      <c r="BF17" s="7">
        <f>SUMIF('Вспомогательная табл помесячно'!$F$5:$BX$5,'Горизонталь поквартально'!BF7,'Вспомогательная табл помесячно'!$F$17:$BX$17)</f>
        <v>0</v>
      </c>
      <c r="BG17" s="7">
        <f>SUMIF('Вспомогательная табл помесячно'!$F$5:$BX$5,'Горизонталь поквартально'!BG7,'Вспомогательная табл помесячно'!$F$17:$BX$17)</f>
        <v>0</v>
      </c>
      <c r="BH17" s="7">
        <f>SUMIF('Вспомогательная табл помесячно'!$F$5:$BX$5,'Горизонталь поквартально'!BH7,'Вспомогательная табл помесячно'!$F$17:$BX$17)</f>
        <v>0</v>
      </c>
      <c r="BI17" s="7">
        <f>SUMIF('Вспомогательная табл помесячно'!$F$5:$BX$5,'Горизонталь поквартально'!BI7,'Вспомогательная табл помесячно'!$F$17:$BX$17)</f>
        <v>0</v>
      </c>
      <c r="BJ17" s="7">
        <f>SUMIF('Вспомогательная табл помесячно'!$F$5:$BX$5,'Горизонталь поквартально'!BJ7,'Вспомогательная табл помесячно'!$F$17:$BX$17)</f>
        <v>0</v>
      </c>
      <c r="BK17" s="7">
        <f>SUMIF('Вспомогательная табл помесячно'!$F$5:$BX$5,'Горизонталь поквартально'!BK7,'Вспомогательная табл помесячно'!$F$17:$BX$17)</f>
        <v>0</v>
      </c>
      <c r="BL17" s="7">
        <f>SUMIF('Вспомогательная табл помесячно'!$F$5:$BX$5,'Горизонталь поквартально'!BL7,'Вспомогательная табл помесячно'!$F$17:$BX$17)</f>
        <v>0</v>
      </c>
      <c r="BM17" s="7">
        <f>SUMIF('Вспомогательная табл помесячно'!$F$5:$BX$5,'Горизонталь поквартально'!BM7,'Вспомогательная табл помесячно'!$F$17:$BX$17)</f>
        <v>0</v>
      </c>
      <c r="BN17" s="7">
        <f>SUMIF('Вспомогательная табл помесячно'!$F$5:$BX$5,'Горизонталь поквартально'!BN7,'Вспомогательная табл помесячно'!$F$17:$BX$17)</f>
        <v>0</v>
      </c>
      <c r="BO17" s="7">
        <f>SUMIF('Вспомогательная табл помесячно'!$F$5:$BX$5,'Горизонталь поквартально'!BO7,'Вспомогательная табл помесячно'!$F$17:$BX$17)</f>
        <v>0</v>
      </c>
      <c r="BP17" s="7">
        <f>SUMIF('Вспомогательная табл помесячно'!$F$5:$BX$5,'Горизонталь поквартально'!BP7,'Вспомогательная табл помесячно'!$F$17:$BX$17)</f>
        <v>0</v>
      </c>
      <c r="BQ17" s="7">
        <f>SUMIF('Вспомогательная табл помесячно'!$F$5:$BX$5,'Горизонталь поквартально'!BQ7,'Вспомогательная табл помесячно'!$F$17:$BX$17)</f>
        <v>0</v>
      </c>
      <c r="BR17" s="7">
        <f>SUMIF('Вспомогательная табл помесячно'!$F$5:$BX$5,'Горизонталь поквартально'!BR7,'Вспомогательная табл помесячно'!$F$17:$BX$17)</f>
        <v>0</v>
      </c>
      <c r="BS17" s="7">
        <f>SUMIF('Вспомогательная табл помесячно'!$F$5:$BX$5,'Горизонталь поквартально'!BS7,'Вспомогательная табл помесячно'!$F$17:$BX$17)</f>
        <v>0</v>
      </c>
      <c r="BT17" s="7">
        <f>SUMIF('Вспомогательная табл помесячно'!$F$5:$BX$5,'Горизонталь поквартально'!BT7,'Вспомогательная табл помесячно'!$F$17:$BX$17)</f>
        <v>0</v>
      </c>
      <c r="BU17" s="7">
        <f>SUMIF('Вспомогательная табл помесячно'!$F$5:$BX$5,'Горизонталь поквартально'!BU7,'Вспомогательная табл помесячно'!$F$17:$BX$17)</f>
        <v>0</v>
      </c>
      <c r="BV17" s="7">
        <f>SUMIF('Вспомогательная табл помесячно'!$F$5:$BX$5,'Горизонталь поквартально'!BV7,'Вспомогательная табл помесячно'!$F$17:$BX$17)</f>
        <v>0</v>
      </c>
      <c r="BW17" s="81">
        <f>SUMIF('Вспомогательная табл помесячно'!$F$5:$BX$5,'Горизонталь поквартально'!BW7,'Вспомогательная табл помесячно'!$F$17:$BX$17)</f>
        <v>0</v>
      </c>
    </row>
    <row r="18" spans="1:75" x14ac:dyDescent="0.3">
      <c r="A18" s="92">
        <f t="shared" si="0"/>
        <v>321597647.12292182</v>
      </c>
      <c r="B18" s="93" t="b">
        <f t="shared" si="1"/>
        <v>1</v>
      </c>
      <c r="C18" s="15" t="s">
        <v>99</v>
      </c>
      <c r="D18" s="103" t="s">
        <v>6</v>
      </c>
      <c r="E18" s="16">
        <f t="shared" si="5"/>
        <v>321597647.12292182</v>
      </c>
      <c r="F18" s="7">
        <v>0</v>
      </c>
      <c r="G18" s="7">
        <v>0</v>
      </c>
      <c r="H18" s="7">
        <v>0</v>
      </c>
      <c r="I18" s="7">
        <f>H87*H94/4</f>
        <v>5965359.8380566807</v>
      </c>
      <c r="J18" s="7">
        <f t="shared" ref="J18:AB18" si="9">I87*I94/4</f>
        <v>11930719.676113361</v>
      </c>
      <c r="K18" s="7">
        <f t="shared" si="9"/>
        <v>12594059.635627532</v>
      </c>
      <c r="L18" s="7">
        <f t="shared" si="9"/>
        <v>10826719.676113361</v>
      </c>
      <c r="M18" s="7">
        <f t="shared" si="9"/>
        <v>13205475.742958052</v>
      </c>
      <c r="N18" s="7">
        <f t="shared" si="9"/>
        <v>15558269.883710919</v>
      </c>
      <c r="O18" s="7">
        <f t="shared" si="9"/>
        <v>17911064.02446378</v>
      </c>
      <c r="P18" s="7">
        <f t="shared" si="9"/>
        <v>20263858.165216643</v>
      </c>
      <c r="Q18" s="7">
        <f t="shared" si="9"/>
        <v>11308326.152984753</v>
      </c>
      <c r="R18" s="7">
        <f t="shared" si="9"/>
        <v>12484723.223361185</v>
      </c>
      <c r="S18" s="7">
        <f t="shared" si="9"/>
        <v>13661120.293737616</v>
      </c>
      <c r="T18" s="7">
        <f t="shared" si="9"/>
        <v>14837517.364114048</v>
      </c>
      <c r="U18" s="7">
        <f t="shared" si="9"/>
        <v>16013914.43449048</v>
      </c>
      <c r="V18" s="7">
        <f t="shared" si="9"/>
        <v>17190311.504866913</v>
      </c>
      <c r="W18" s="7">
        <f t="shared" si="9"/>
        <v>18366708.575243343</v>
      </c>
      <c r="X18" s="7">
        <f t="shared" si="9"/>
        <v>19543105.645619776</v>
      </c>
      <c r="Y18" s="7">
        <f t="shared" si="9"/>
        <v>20719502.715996206</v>
      </c>
      <c r="Z18" s="7">
        <f t="shared" si="9"/>
        <v>21895899.786372636</v>
      </c>
      <c r="AA18" s="7">
        <f t="shared" si="9"/>
        <v>23072296.856749069</v>
      </c>
      <c r="AB18" s="7">
        <f t="shared" si="9"/>
        <v>24248693.927125499</v>
      </c>
      <c r="AC18" s="7">
        <f>SUMIF('Вспомогательная табл помесячно'!$F$5:$BX$5,'Горизонталь поквартально'!AC7,'Вспомогательная табл помесячно'!$F$18:$BX$18)</f>
        <v>0</v>
      </c>
      <c r="AD18" s="4">
        <f>SUMIF('Вспомогательная табл помесячно'!$F$5:$BX$5,'Горизонталь поквартально'!AD7,'Вспомогательная табл помесячно'!$F$18:$BX$18)</f>
        <v>0</v>
      </c>
      <c r="AE18" s="4">
        <f>SUMIF('Вспомогательная табл помесячно'!$F$5:$BX$5,'Горизонталь поквартально'!AE7,'Вспомогательная табл помесячно'!$F$18:$BX$18)</f>
        <v>0</v>
      </c>
      <c r="AF18" s="4">
        <f>SUMIF('Вспомогательная табл помесячно'!$F$5:$BX$5,'Горизонталь поквартально'!AF7,'Вспомогательная табл помесячно'!$F$18:$BX$18)</f>
        <v>0</v>
      </c>
      <c r="AG18" s="4">
        <f>SUMIF('Вспомогательная табл помесячно'!$F$5:$BX$5,'Горизонталь поквартально'!AG7,'Вспомогательная табл помесячно'!$F$18:$BX$18)</f>
        <v>0</v>
      </c>
      <c r="AH18" s="4">
        <f>SUMIF('Вспомогательная табл помесячно'!$F$5:$BX$5,'Горизонталь поквартально'!AH7,'Вспомогательная табл помесячно'!$F$18:$BX$18)</f>
        <v>0</v>
      </c>
      <c r="AI18" s="4">
        <f>SUMIF('Вспомогательная табл помесячно'!$F$5:$BX$5,'Горизонталь поквартально'!AI7,'Вспомогательная табл помесячно'!$F$18:$BX$18)</f>
        <v>0</v>
      </c>
      <c r="AJ18" s="4">
        <f>SUMIF('Вспомогательная табл помесячно'!$F$5:$BX$5,'Горизонталь поквартально'!AJ7,'Вспомогательная табл помесячно'!$F$18:$BX$18)</f>
        <v>0</v>
      </c>
      <c r="AK18" s="4">
        <f>SUMIF('Вспомогательная табл помесячно'!$F$5:$BX$5,'Горизонталь поквартально'!AK7,'Вспомогательная табл помесячно'!$F$18:$BX$18)</f>
        <v>0</v>
      </c>
      <c r="AL18" s="4">
        <f>SUMIF('Вспомогательная табл помесячно'!$F$5:$BX$5,'Горизонталь поквартально'!AL7,'Вспомогательная табл помесячно'!$F$18:$BX$18)</f>
        <v>0</v>
      </c>
      <c r="AM18" s="4">
        <f>SUMIF('Вспомогательная табл помесячно'!$F$5:$BX$5,'Горизонталь поквартально'!AM7,'Вспомогательная табл помесячно'!$F$18:$BX$18)</f>
        <v>0</v>
      </c>
      <c r="AN18" s="4">
        <f>SUMIF('Вспомогательная табл помесячно'!$F$5:$BX$5,'Горизонталь поквартально'!AN7,'Вспомогательная табл помесячно'!$F$18:$BX$18)</f>
        <v>0</v>
      </c>
      <c r="AO18" s="4">
        <f>SUMIF('Вспомогательная табл помесячно'!$F$5:$BX$5,'Горизонталь поквартально'!AO7,'Вспомогательная табл помесячно'!$F$18:$BX$18)</f>
        <v>0</v>
      </c>
      <c r="AP18" s="4">
        <f>SUMIF('Вспомогательная табл помесячно'!$F$5:$BX$5,'Горизонталь поквартально'!AP7,'Вспомогательная табл помесячно'!$F$18:$BX$18)</f>
        <v>0</v>
      </c>
      <c r="AQ18" s="4">
        <f>SUMIF('Вспомогательная табл помесячно'!$F$5:$BX$5,'Горизонталь поквартально'!AQ7,'Вспомогательная табл помесячно'!$F$18:$BX$18)</f>
        <v>0</v>
      </c>
      <c r="AR18" s="4">
        <f>SUMIF('Вспомогательная табл помесячно'!$F$5:$BX$5,'Горизонталь поквартально'!AR7,'Вспомогательная табл помесячно'!$F$18:$BX$18)</f>
        <v>0</v>
      </c>
      <c r="AS18" s="4">
        <f>SUMIF('Вспомогательная табл помесячно'!$F$5:$BX$5,'Горизонталь поквартально'!AS7,'Вспомогательная табл помесячно'!$F$18:$BX$18)</f>
        <v>0</v>
      </c>
      <c r="AT18" s="4">
        <f>SUMIF('Вспомогательная табл помесячно'!$F$5:$BX$5,'Горизонталь поквартально'!AT7,'Вспомогательная табл помесячно'!$F$18:$BX$18)</f>
        <v>0</v>
      </c>
      <c r="AU18" s="4">
        <f>SUMIF('Вспомогательная табл помесячно'!$F$5:$BX$5,'Горизонталь поквартально'!AU7,'Вспомогательная табл помесячно'!$F$18:$BX$18)</f>
        <v>0</v>
      </c>
      <c r="AV18" s="4">
        <f>SUMIF('Вспомогательная табл помесячно'!$F$5:$BX$5,'Горизонталь поквартально'!AV7,'Вспомогательная табл помесячно'!$F$18:$BX$18)</f>
        <v>0</v>
      </c>
      <c r="AW18" s="4">
        <f>SUMIF('Вспомогательная табл помесячно'!$F$5:$BX$5,'Горизонталь поквартально'!AW7,'Вспомогательная табл помесячно'!$F$18:$BX$18)</f>
        <v>0</v>
      </c>
      <c r="AX18" s="4">
        <f>SUMIF('Вспомогательная табл помесячно'!$F$5:$BX$5,'Горизонталь поквартально'!AX7,'Вспомогательная табл помесячно'!$F$18:$BX$18)</f>
        <v>0</v>
      </c>
      <c r="AY18" s="4">
        <f>SUMIF('Вспомогательная табл помесячно'!$F$5:$BX$5,'Горизонталь поквартально'!AY7,'Вспомогательная табл помесячно'!$F$18:$BX$18)</f>
        <v>0</v>
      </c>
      <c r="AZ18" s="4">
        <f>SUMIF('Вспомогательная табл помесячно'!$F$5:$BX$5,'Горизонталь поквартально'!AZ7,'Вспомогательная табл помесячно'!$F$18:$BX$18)</f>
        <v>0</v>
      </c>
      <c r="BA18" s="4">
        <f>SUMIF('Вспомогательная табл помесячно'!$F$5:$BX$5,'Горизонталь поквартально'!BA7,'Вспомогательная табл помесячно'!$F$18:$BX$18)</f>
        <v>0</v>
      </c>
      <c r="BB18" s="4">
        <f>SUMIF('Вспомогательная табл помесячно'!$F$5:$BX$5,'Горизонталь поквартально'!BB7,'Вспомогательная табл помесячно'!$F$18:$BX$18)</f>
        <v>0</v>
      </c>
      <c r="BC18" s="4">
        <f>SUMIF('Вспомогательная табл помесячно'!$F$5:$BX$5,'Горизонталь поквартально'!BC7,'Вспомогательная табл помесячно'!$F$18:$BX$18)</f>
        <v>0</v>
      </c>
      <c r="BD18" s="4">
        <f>SUMIF('Вспомогательная табл помесячно'!$F$5:$BX$5,'Горизонталь поквартально'!BD7,'Вспомогательная табл помесячно'!$F$18:$BX$18)</f>
        <v>0</v>
      </c>
      <c r="BE18" s="4">
        <f>SUMIF('Вспомогательная табл помесячно'!$F$5:$BX$5,'Горизонталь поквартально'!BE7,'Вспомогательная табл помесячно'!$F$18:$BX$18)</f>
        <v>0</v>
      </c>
      <c r="BF18" s="4">
        <f>SUMIF('Вспомогательная табл помесячно'!$F$5:$BX$5,'Горизонталь поквартально'!BF7,'Вспомогательная табл помесячно'!$F$18:$BX$18)</f>
        <v>0</v>
      </c>
      <c r="BG18" s="4">
        <f>SUMIF('Вспомогательная табл помесячно'!$F$5:$BX$5,'Горизонталь поквартально'!BG7,'Вспомогательная табл помесячно'!$F$18:$BX$18)</f>
        <v>0</v>
      </c>
      <c r="BH18" s="4">
        <f>SUMIF('Вспомогательная табл помесячно'!$F$5:$BX$5,'Горизонталь поквартально'!BH7,'Вспомогательная табл помесячно'!$F$18:$BX$18)</f>
        <v>0</v>
      </c>
      <c r="BI18" s="4">
        <f>SUMIF('Вспомогательная табл помесячно'!$F$5:$BX$5,'Горизонталь поквартально'!BI7,'Вспомогательная табл помесячно'!$F$18:$BX$18)</f>
        <v>0</v>
      </c>
      <c r="BJ18" s="4">
        <f>SUMIF('Вспомогательная табл помесячно'!$F$5:$BX$5,'Горизонталь поквартально'!BJ7,'Вспомогательная табл помесячно'!$F$18:$BX$18)</f>
        <v>0</v>
      </c>
      <c r="BK18" s="4">
        <f>SUMIF('Вспомогательная табл помесячно'!$F$5:$BX$5,'Горизонталь поквартально'!BK7,'Вспомогательная табл помесячно'!$F$18:$BX$18)</f>
        <v>0</v>
      </c>
      <c r="BL18" s="4">
        <f>SUMIF('Вспомогательная табл помесячно'!$F$5:$BX$5,'Горизонталь поквартально'!BL7,'Вспомогательная табл помесячно'!$F$18:$BX$18)</f>
        <v>0</v>
      </c>
      <c r="BM18" s="4">
        <f>SUMIF('Вспомогательная табл помесячно'!$F$5:$BX$5,'Горизонталь поквартально'!BM7,'Вспомогательная табл помесячно'!$F$18:$BX$18)</f>
        <v>0</v>
      </c>
      <c r="BN18" s="4">
        <f>SUMIF('Вспомогательная табл помесячно'!$F$5:$BX$5,'Горизонталь поквартально'!BN7,'Вспомогательная табл помесячно'!$F$18:$BX$18)</f>
        <v>0</v>
      </c>
      <c r="BO18" s="4">
        <f>SUMIF('Вспомогательная табл помесячно'!$F$5:$BX$5,'Горизонталь поквартально'!BO7,'Вспомогательная табл помесячно'!$F$18:$BX$18)</f>
        <v>0</v>
      </c>
      <c r="BP18" s="4">
        <f>SUMIF('Вспомогательная табл помесячно'!$F$5:$BX$5,'Горизонталь поквартально'!BP7,'Вспомогательная табл помесячно'!$F$18:$BX$18)</f>
        <v>0</v>
      </c>
      <c r="BQ18" s="4">
        <f>SUMIF('Вспомогательная табл помесячно'!$F$5:$BX$5,'Горизонталь поквартально'!BQ7,'Вспомогательная табл помесячно'!$F$18:$BX$18)</f>
        <v>0</v>
      </c>
      <c r="BR18" s="4">
        <f>SUMIF('Вспомогательная табл помесячно'!$F$5:$BX$5,'Горизонталь поквартально'!BR7,'Вспомогательная табл помесячно'!$F$18:$BX$18)</f>
        <v>0</v>
      </c>
      <c r="BS18" s="4">
        <f>SUMIF('Вспомогательная табл помесячно'!$F$5:$BX$5,'Горизонталь поквартально'!BS7,'Вспомогательная табл помесячно'!$F$18:$BX$18)</f>
        <v>0</v>
      </c>
      <c r="BT18" s="4">
        <f>SUMIF('Вспомогательная табл помесячно'!$F$5:$BX$5,'Горизонталь поквартально'!BT7,'Вспомогательная табл помесячно'!$F$18:$BX$18)</f>
        <v>0</v>
      </c>
      <c r="BU18" s="4">
        <f>SUMIF('Вспомогательная табл помесячно'!$F$5:$BX$5,'Горизонталь поквартально'!BU7,'Вспомогательная табл помесячно'!$F$18:$BX$18)</f>
        <v>0</v>
      </c>
      <c r="BV18" s="4">
        <f>SUMIF('Вспомогательная табл помесячно'!$F$5:$BX$5,'Горизонталь поквартально'!BV7,'Вспомогательная табл помесячно'!$F$18:$BX$18)</f>
        <v>0</v>
      </c>
      <c r="BW18" s="5">
        <f>SUMIF('Вспомогательная табл помесячно'!$F$5:$BX$5,'Горизонталь поквартально'!BW7,'Вспомогательная табл помесячно'!$F$18:$BX$18)</f>
        <v>0</v>
      </c>
    </row>
    <row r="19" spans="1:75" x14ac:dyDescent="0.3">
      <c r="A19" s="92">
        <f t="shared" si="0"/>
        <v>80828979.757085025</v>
      </c>
      <c r="B19" s="93" t="b">
        <f t="shared" si="1"/>
        <v>1</v>
      </c>
      <c r="C19" s="15" t="s">
        <v>96</v>
      </c>
      <c r="D19" s="103" t="s">
        <v>6</v>
      </c>
      <c r="E19" s="16">
        <f t="shared" si="5"/>
        <v>80828979.757085025</v>
      </c>
      <c r="F19" s="7">
        <f>SUMIF('Вспомогательная табл помесячно'!$F$5:$BX$5,'Горизонталь поквартально'!F7,'Вспомогательная табл помесячно'!$F$19:$BX$19)</f>
        <v>0</v>
      </c>
      <c r="G19" s="7">
        <f>SUMIF('Вспомогательная табл помесячно'!$F$5:$BX$5,'Горизонталь поквартально'!G7,'Вспомогательная табл помесячно'!$F$19:$BX$19)</f>
        <v>0</v>
      </c>
      <c r="H19" s="7">
        <f>SUM(H11:AA11,H14:AA14,H15:AA15,H16:AA16,H17:AA17,H22:AA22,H23:AA23,H21:AA21)*'Исходные данные'!$D$22</f>
        <v>80828979.757085025</v>
      </c>
      <c r="I19" s="7">
        <f>SUMIF('Вспомогательная табл помесячно'!$F$5:$BX$5,'Горизонталь поквартально'!I7,'Вспомогательная табл помесячно'!$F$19:$BX$19)</f>
        <v>0</v>
      </c>
      <c r="J19" s="7">
        <f>SUMIF('Вспомогательная табл помесячно'!$F$5:$BX$5,'Горизонталь поквартально'!J7,'Вспомогательная табл помесячно'!$F$19:$BX$19)</f>
        <v>0</v>
      </c>
      <c r="K19" s="7">
        <f>SUMIF('Вспомогательная табл помесячно'!$F$5:$BX$5,'Горизонталь поквартально'!K7,'Вспомогательная табл помесячно'!$F$19:$BX$19)</f>
        <v>0</v>
      </c>
      <c r="L19" s="7">
        <f>SUMIF('Вспомогательная табл помесячно'!$F$5:$BX$5,'Горизонталь поквартально'!L7,'Вспомогательная табл помесячно'!$F$19:$BX$19)</f>
        <v>0</v>
      </c>
      <c r="M19" s="7">
        <f>SUMIF('Вспомогательная табл помесячно'!$F$5:$BX$5,'Горизонталь поквартально'!M7,'Вспомогательная табл помесячно'!$F$19:$BX$19)</f>
        <v>0</v>
      </c>
      <c r="N19" s="7">
        <f>SUMIF('Вспомогательная табл помесячно'!$F$5:$BX$5,'Горизонталь поквартально'!N7,'Вспомогательная табл помесячно'!$F$19:$BX$19)</f>
        <v>0</v>
      </c>
      <c r="O19" s="7">
        <f>SUMIF('Вспомогательная табл помесячно'!$F$5:$BX$5,'Горизонталь поквартально'!O7,'Вспомогательная табл помесячно'!$F$19:$BX$19)</f>
        <v>0</v>
      </c>
      <c r="P19" s="7">
        <f>SUMIF('Вспомогательная табл помесячно'!$F$5:$BX$5,'Горизонталь поквартально'!P7,'Вспомогательная табл помесячно'!$F$19:$BX$19)</f>
        <v>0</v>
      </c>
      <c r="Q19" s="7">
        <f>SUMIF('Вспомогательная табл помесячно'!$F$5:$BX$5,'Горизонталь поквартально'!Q7,'Вспомогательная табл помесячно'!$F$19:$BX$19)</f>
        <v>0</v>
      </c>
      <c r="R19" s="7">
        <f>SUMIF('Вспомогательная табл помесячно'!$F$5:$BX$5,'Горизонталь поквартально'!R7,'Вспомогательная табл помесячно'!$F$19:$BX$19)</f>
        <v>0</v>
      </c>
      <c r="S19" s="7">
        <f>SUMIF('Вспомогательная табл помесячно'!$F$5:$BX$5,'Горизонталь поквартально'!S7,'Вспомогательная табл помесячно'!$F$19:$BX$19)</f>
        <v>0</v>
      </c>
      <c r="T19" s="7">
        <f>SUMIF('Вспомогательная табл помесячно'!$F$5:$BX$5,'Горизонталь поквартально'!T7,'Вспомогательная табл помесячно'!$F$19:$BX$19)</f>
        <v>0</v>
      </c>
      <c r="U19" s="7">
        <f>SUMIF('Вспомогательная табл помесячно'!$F$5:$BX$5,'Горизонталь поквартально'!U7,'Вспомогательная табл помесячно'!$F$19:$BX$19)</f>
        <v>0</v>
      </c>
      <c r="V19" s="7">
        <f>SUMIF('Вспомогательная табл помесячно'!$F$5:$BX$5,'Горизонталь поквартально'!V7,'Вспомогательная табл помесячно'!$F$19:$BX$19)</f>
        <v>0</v>
      </c>
      <c r="W19" s="7">
        <f>SUMIF('Вспомогательная табл помесячно'!$F$5:$BX$5,'Горизонталь поквартально'!W7,'Вспомогательная табл помесячно'!$F$19:$BX$19)</f>
        <v>0</v>
      </c>
      <c r="X19" s="7">
        <f>SUMIF('Вспомогательная табл помесячно'!$F$5:$BX$5,'Горизонталь поквартально'!X7,'Вспомогательная табл помесячно'!$F$19:$BX$19)</f>
        <v>0</v>
      </c>
      <c r="Y19" s="7">
        <f>SUMIF('Вспомогательная табл помесячно'!$F$5:$BX$5,'Горизонталь поквартально'!Y7,'Вспомогательная табл помесячно'!$F$19:$BX$19)</f>
        <v>0</v>
      </c>
      <c r="Z19" s="7">
        <f>SUMIF('Вспомогательная табл помесячно'!$F$5:$BX$5,'Горизонталь поквартально'!Z7,'Вспомогательная табл помесячно'!$F$19:$BX$19)</f>
        <v>0</v>
      </c>
      <c r="AA19" s="7">
        <f>SUMIF('Вспомогательная табл помесячно'!$F$5:$BX$5,'Горизонталь поквартально'!AA7,'Вспомогательная табл помесячно'!$F$19:$BX$19)</f>
        <v>0</v>
      </c>
      <c r="AB19" s="7">
        <f>SUMIF('Вспомогательная табл помесячно'!$F$5:$BX$5,'Горизонталь поквартально'!AB7,'Вспомогательная табл помесячно'!$F$19:$BX$19)</f>
        <v>0</v>
      </c>
      <c r="AC19" s="7">
        <f>SUMIF('Вспомогательная табл помесячно'!$F$5:$BX$5,'Горизонталь поквартально'!AC7,'Вспомогательная табл помесячно'!$F$19:$BX$19)</f>
        <v>0</v>
      </c>
      <c r="AD19" s="4">
        <f>SUMIF('Вспомогательная табл помесячно'!$F$5:$BX$5,'Горизонталь поквартально'!AD7,'Вспомогательная табл помесячно'!$F$19:$BX$19)</f>
        <v>0</v>
      </c>
      <c r="AE19" s="4">
        <f>SUMIF('Вспомогательная табл помесячно'!$F$5:$BX$5,'Горизонталь поквартально'!AE7,'Вспомогательная табл помесячно'!$F$19:$BX$19)</f>
        <v>0</v>
      </c>
      <c r="AF19" s="4">
        <f>SUMIF('Вспомогательная табл помесячно'!$F$5:$BX$5,'Горизонталь поквартально'!AF7,'Вспомогательная табл помесячно'!$F$19:$BX$19)</f>
        <v>0</v>
      </c>
      <c r="AG19" s="4">
        <f>SUMIF('Вспомогательная табл помесячно'!$F$5:$BX$5,'Горизонталь поквартально'!AG7,'Вспомогательная табл помесячно'!$F$19:$BX$19)</f>
        <v>0</v>
      </c>
      <c r="AH19" s="4">
        <f>SUMIF('Вспомогательная табл помесячно'!$F$5:$BX$5,'Горизонталь поквартально'!AH7,'Вспомогательная табл помесячно'!$F$19:$BX$19)</f>
        <v>0</v>
      </c>
      <c r="AI19" s="4">
        <f>SUMIF('Вспомогательная табл помесячно'!$F$5:$BX$5,'Горизонталь поквартально'!AI7,'Вспомогательная табл помесячно'!$F$19:$BX$19)</f>
        <v>0</v>
      </c>
      <c r="AJ19" s="4">
        <f>SUMIF('Вспомогательная табл помесячно'!$F$5:$BX$5,'Горизонталь поквартально'!AJ7,'Вспомогательная табл помесячно'!$F$19:$BX$19)</f>
        <v>0</v>
      </c>
      <c r="AK19" s="4">
        <f>SUMIF('Вспомогательная табл помесячно'!$F$5:$BX$5,'Горизонталь поквартально'!AK7,'Вспомогательная табл помесячно'!$F$19:$BX$19)</f>
        <v>0</v>
      </c>
      <c r="AL19" s="4">
        <f>SUMIF('Вспомогательная табл помесячно'!$F$5:$BX$5,'Горизонталь поквартально'!AL7,'Вспомогательная табл помесячно'!$F$19:$BX$19)</f>
        <v>0</v>
      </c>
      <c r="AM19" s="4">
        <f>SUMIF('Вспомогательная табл помесячно'!$F$5:$BX$5,'Горизонталь поквартально'!AM7,'Вспомогательная табл помесячно'!$F$19:$BX$19)</f>
        <v>0</v>
      </c>
      <c r="AN19" s="4">
        <f>SUMIF('Вспомогательная табл помесячно'!$F$5:$BX$5,'Горизонталь поквартально'!AN7,'Вспомогательная табл помесячно'!$F$19:$BX$19)</f>
        <v>0</v>
      </c>
      <c r="AO19" s="4">
        <f>SUMIF('Вспомогательная табл помесячно'!$F$5:$BX$5,'Горизонталь поквартально'!AO7,'Вспомогательная табл помесячно'!$F$19:$BX$19)</f>
        <v>0</v>
      </c>
      <c r="AP19" s="4">
        <f>SUMIF('Вспомогательная табл помесячно'!$F$5:$BX$5,'Горизонталь поквартально'!AP7,'Вспомогательная табл помесячно'!$F$19:$BX$19)</f>
        <v>0</v>
      </c>
      <c r="AQ19" s="4">
        <f>SUMIF('Вспомогательная табл помесячно'!$F$5:$BX$5,'Горизонталь поквартально'!AQ7,'Вспомогательная табл помесячно'!$F$19:$BX$19)</f>
        <v>0</v>
      </c>
      <c r="AR19" s="4">
        <f>SUMIF('Вспомогательная табл помесячно'!$F$5:$BX$5,'Горизонталь поквартально'!AR7,'Вспомогательная табл помесячно'!$F$19:$BX$19)</f>
        <v>0</v>
      </c>
      <c r="AS19" s="4">
        <f>SUMIF('Вспомогательная табл помесячно'!$F$5:$BX$5,'Горизонталь поквартально'!AS7,'Вспомогательная табл помесячно'!$F$19:$BX$19)</f>
        <v>0</v>
      </c>
      <c r="AT19" s="4">
        <f>SUMIF('Вспомогательная табл помесячно'!$F$5:$BX$5,'Горизонталь поквартально'!AT7,'Вспомогательная табл помесячно'!$F$19:$BX$19)</f>
        <v>0</v>
      </c>
      <c r="AU19" s="4">
        <f>SUMIF('Вспомогательная табл помесячно'!$F$5:$BX$5,'Горизонталь поквартально'!AU7,'Вспомогательная табл помесячно'!$F$19:$BX$19)</f>
        <v>0</v>
      </c>
      <c r="AV19" s="4">
        <f>SUMIF('Вспомогательная табл помесячно'!$F$5:$BX$5,'Горизонталь поквартально'!AV7,'Вспомогательная табл помесячно'!$F$19:$BX$19)</f>
        <v>0</v>
      </c>
      <c r="AW19" s="4">
        <f>SUMIF('Вспомогательная табл помесячно'!$F$5:$BX$5,'Горизонталь поквартально'!AW7,'Вспомогательная табл помесячно'!$F$19:$BX$19)</f>
        <v>0</v>
      </c>
      <c r="AX19" s="4">
        <f>SUMIF('Вспомогательная табл помесячно'!$F$5:$BX$5,'Горизонталь поквартально'!AX7,'Вспомогательная табл помесячно'!$F$19:$BX$19)</f>
        <v>0</v>
      </c>
      <c r="AY19" s="4">
        <f>SUMIF('Вспомогательная табл помесячно'!$F$5:$BX$5,'Горизонталь поквартально'!AY7,'Вспомогательная табл помесячно'!$F$19:$BX$19)</f>
        <v>0</v>
      </c>
      <c r="AZ19" s="4">
        <f>SUMIF('Вспомогательная табл помесячно'!$F$5:$BX$5,'Горизонталь поквартально'!AZ7,'Вспомогательная табл помесячно'!$F$19:$BX$19)</f>
        <v>0</v>
      </c>
      <c r="BA19" s="4">
        <f>SUMIF('Вспомогательная табл помесячно'!$F$5:$BX$5,'Горизонталь поквартально'!BA7,'Вспомогательная табл помесячно'!$F$19:$BX$19)</f>
        <v>0</v>
      </c>
      <c r="BB19" s="4">
        <f>SUMIF('Вспомогательная табл помесячно'!$F$5:$BX$5,'Горизонталь поквартально'!BB7,'Вспомогательная табл помесячно'!$F$19:$BX$19)</f>
        <v>0</v>
      </c>
      <c r="BC19" s="4">
        <f>SUMIF('Вспомогательная табл помесячно'!$F$5:$BX$5,'Горизонталь поквартально'!BC7,'Вспомогательная табл помесячно'!$F$19:$BX$19)</f>
        <v>0</v>
      </c>
      <c r="BD19" s="4">
        <f>SUMIF('Вспомогательная табл помесячно'!$F$5:$BX$5,'Горизонталь поквартально'!BD7,'Вспомогательная табл помесячно'!$F$19:$BX$19)</f>
        <v>0</v>
      </c>
      <c r="BE19" s="4">
        <f>SUMIF('Вспомогательная табл помесячно'!$F$5:$BX$5,'Горизонталь поквартально'!BE7,'Вспомогательная табл помесячно'!$F$19:$BX$19)</f>
        <v>0</v>
      </c>
      <c r="BF19" s="4">
        <f>SUMIF('Вспомогательная табл помесячно'!$F$5:$BX$5,'Горизонталь поквартально'!BF7,'Вспомогательная табл помесячно'!$F$19:$BX$19)</f>
        <v>0</v>
      </c>
      <c r="BG19" s="4">
        <f>SUMIF('Вспомогательная табл помесячно'!$F$5:$BX$5,'Горизонталь поквартально'!BG7,'Вспомогательная табл помесячно'!$F$19:$BX$19)</f>
        <v>0</v>
      </c>
      <c r="BH19" s="4">
        <f>SUMIF('Вспомогательная табл помесячно'!$F$5:$BX$5,'Горизонталь поквартально'!BH7,'Вспомогательная табл помесячно'!$F$19:$BX$19)</f>
        <v>0</v>
      </c>
      <c r="BI19" s="4">
        <f>SUMIF('Вспомогательная табл помесячно'!$F$5:$BX$5,'Горизонталь поквартально'!BI7,'Вспомогательная табл помесячно'!$F$19:$BX$19)</f>
        <v>0</v>
      </c>
      <c r="BJ19" s="4">
        <f>SUMIF('Вспомогательная табл помесячно'!$F$5:$BX$5,'Горизонталь поквартально'!BJ7,'Вспомогательная табл помесячно'!$F$19:$BX$19)</f>
        <v>0</v>
      </c>
      <c r="BK19" s="4">
        <f>SUMIF('Вспомогательная табл помесячно'!$F$5:$BX$5,'Горизонталь поквартально'!BK7,'Вспомогательная табл помесячно'!$F$19:$BX$19)</f>
        <v>0</v>
      </c>
      <c r="BL19" s="4">
        <f>SUMIF('Вспомогательная табл помесячно'!$F$5:$BX$5,'Горизонталь поквартально'!BL7,'Вспомогательная табл помесячно'!$F$19:$BX$19)</f>
        <v>0</v>
      </c>
      <c r="BM19" s="4">
        <f>SUMIF('Вспомогательная табл помесячно'!$F$5:$BX$5,'Горизонталь поквартально'!BM7,'Вспомогательная табл помесячно'!$F$19:$BX$19)</f>
        <v>0</v>
      </c>
      <c r="BN19" s="4">
        <f>SUMIF('Вспомогательная табл помесячно'!$F$5:$BX$5,'Горизонталь поквартально'!BN7,'Вспомогательная табл помесячно'!$F$19:$BX$19)</f>
        <v>0</v>
      </c>
      <c r="BO19" s="4">
        <f>SUMIF('Вспомогательная табл помесячно'!$F$5:$BX$5,'Горизонталь поквартально'!BO7,'Вспомогательная табл помесячно'!$F$19:$BX$19)</f>
        <v>0</v>
      </c>
      <c r="BP19" s="4">
        <f>SUMIF('Вспомогательная табл помесячно'!$F$5:$BX$5,'Горизонталь поквартально'!BP7,'Вспомогательная табл помесячно'!$F$19:$BX$19)</f>
        <v>0</v>
      </c>
      <c r="BQ19" s="4">
        <f>SUMIF('Вспомогательная табл помесячно'!$F$5:$BX$5,'Горизонталь поквартально'!BQ7,'Вспомогательная табл помесячно'!$F$19:$BX$19)</f>
        <v>0</v>
      </c>
      <c r="BR19" s="4">
        <f>SUMIF('Вспомогательная табл помесячно'!$F$5:$BX$5,'Горизонталь поквартально'!BR7,'Вспомогательная табл помесячно'!$F$19:$BX$19)</f>
        <v>0</v>
      </c>
      <c r="BS19" s="4">
        <f>SUMIF('Вспомогательная табл помесячно'!$F$5:$BX$5,'Горизонталь поквартально'!BS7,'Вспомогательная табл помесячно'!$F$19:$BX$19)</f>
        <v>0</v>
      </c>
      <c r="BT19" s="4">
        <f>SUMIF('Вспомогательная табл помесячно'!$F$5:$BX$5,'Горизонталь поквартально'!BT7,'Вспомогательная табл помесячно'!$F$19:$BX$19)</f>
        <v>0</v>
      </c>
      <c r="BU19" s="4">
        <f>SUMIF('Вспомогательная табл помесячно'!$F$5:$BX$5,'Горизонталь поквартально'!BU7,'Вспомогательная табл помесячно'!$F$19:$BX$19)</f>
        <v>0</v>
      </c>
      <c r="BV19" s="4">
        <f>SUMIF('Вспомогательная табл помесячно'!$F$5:$BX$5,'Горизонталь поквартально'!BV7,'Вспомогательная табл помесячно'!$F$19:$BX$19)</f>
        <v>0</v>
      </c>
      <c r="BW19" s="5">
        <f>SUMIF('Вспомогательная табл помесячно'!$F$5:$BX$5,'Горизонталь поквартально'!BW7,'Вспомогательная табл помесячно'!$F$19:$BX$19)</f>
        <v>0</v>
      </c>
    </row>
    <row r="20" spans="1:75" x14ac:dyDescent="0.3">
      <c r="A20" s="92">
        <f t="shared" si="0"/>
        <v>80828979.75708501</v>
      </c>
      <c r="B20" s="93" t="b">
        <f t="shared" si="1"/>
        <v>1</v>
      </c>
      <c r="C20" s="15" t="s">
        <v>97</v>
      </c>
      <c r="D20" s="103" t="s">
        <v>6</v>
      </c>
      <c r="E20" s="16">
        <f t="shared" si="5"/>
        <v>80828979.75708501</v>
      </c>
      <c r="F20" s="7">
        <f>SUMIF('Вспомогательная табл помесячно'!$F$5:$BX$5,'Горизонталь поквартально'!F7,'Вспомогательная табл помесячно'!$F$20:$BX$20)</f>
        <v>0</v>
      </c>
      <c r="G20" s="7">
        <f>SUMIF('Вспомогательная табл помесячно'!$F$5:$BX$5,'Горизонталь поквартально'!G7,'Вспомогательная табл помесячно'!$F$20:$BX$20)</f>
        <v>0</v>
      </c>
      <c r="H20" s="7">
        <f>SUM(H11,H14,H15,H16,H17,H22,H23,H21)*'Исходные данные'!$D$23</f>
        <v>4971133.1983805671</v>
      </c>
      <c r="I20" s="7">
        <f>SUM(I11,I14,I15,I16,I17,I22,I23,I21)*'Исходные данные'!$D$23</f>
        <v>4971133.1983805671</v>
      </c>
      <c r="J20" s="7">
        <f>SUM(J11,J14,J15,J16,J17,J22,J23,J21)*'Исходные данные'!$D$23</f>
        <v>4051133.1983805676</v>
      </c>
      <c r="K20" s="7">
        <f>SUM(K11,K14,K15,K16,K17,K22,K23,K21)*'Исходные данные'!$D$23</f>
        <v>4051133.1983805676</v>
      </c>
      <c r="L20" s="7">
        <f>SUM(L11,L14,L15,L16,L17,L22,L23,L21)*'Исходные данные'!$D$23</f>
        <v>3964593.4447411494</v>
      </c>
      <c r="M20" s="7">
        <f>SUM(M11,M14,M15,M16,M17,M22,M23,M21)*'Исходные данные'!$D$23</f>
        <v>3921323.5679214406</v>
      </c>
      <c r="N20" s="7">
        <f>SUM(N11,N14,N15,N16,N17,N22,N23,N21)*'Исходные данные'!$D$23</f>
        <v>3921323.5679214406</v>
      </c>
      <c r="O20" s="7">
        <f>SUM(O11,O14,O15,O16,O17,O22,O23,O21)*'Исходные данные'!$D$23</f>
        <v>3921323.5679214406</v>
      </c>
      <c r="P20" s="7">
        <f>SUM(P11,P14,P15,P16,P17,P22,P23,P21)*'Исходные данные'!$D$23</f>
        <v>3921323.5679214406</v>
      </c>
      <c r="Q20" s="7">
        <f>SUM(Q11,Q14,Q15,Q16,Q17,Q22,Q23,Q21)*'Исходные данные'!$D$23</f>
        <v>3921323.5679214406</v>
      </c>
      <c r="R20" s="7">
        <f>SUM(R11,R14,R15,R16,R17,R22,R23,R21)*'Исходные данные'!$D$23</f>
        <v>3921323.5679214406</v>
      </c>
      <c r="S20" s="7">
        <f>SUM(S11,S14,S15,S16,S17,S22,S23,S21)*'Исходные данные'!$D$23</f>
        <v>3921323.5679214406</v>
      </c>
      <c r="T20" s="7">
        <f>SUM(T11,T14,T15,T16,T17,T22,T23,T21)*'Исходные данные'!$D$23</f>
        <v>3921323.5679214406</v>
      </c>
      <c r="U20" s="7">
        <f>SUM(U11,U14,U15,U16,U17,U22,U23,U21)*'Исходные данные'!$D$23</f>
        <v>3921323.5679214406</v>
      </c>
      <c r="V20" s="7">
        <f>SUM(V11,V14,V15,V16,V17,V22,V23,V21)*'Исходные данные'!$D$23</f>
        <v>3921323.5679214406</v>
      </c>
      <c r="W20" s="7">
        <f>SUM(W11,W14,W15,W16,W17,W22,W23,W21)*'Исходные данные'!$D$23</f>
        <v>3921323.5679214406</v>
      </c>
      <c r="X20" s="7">
        <f>SUM(X11,X14,X15,X16,X17,X22,X23,X21)*'Исходные данные'!$D$23</f>
        <v>3921323.5679214406</v>
      </c>
      <c r="Y20" s="7">
        <f>SUM(Y11,Y14,Y15,Y16,Y17,Y22,Y23,Y21)*'Исходные данные'!$D$23</f>
        <v>3921323.5679214406</v>
      </c>
      <c r="Z20" s="7">
        <f>SUM(Z11,Z14,Z15,Z16,Z17,Z22,Z23,Z21)*'Исходные данные'!$D$23</f>
        <v>3921323.5679214406</v>
      </c>
      <c r="AA20" s="7">
        <f>SUM(AA11,AA14,AA15,AA16,AA17,AA22,AA23,AA21)*'Исходные данные'!$D$23</f>
        <v>3921323.5679214406</v>
      </c>
      <c r="AB20" s="7">
        <f>SUMIF('Вспомогательная табл помесячно'!$F$5:$BX$5,'Горизонталь поквартально'!AB7,'Вспомогательная табл помесячно'!$F$20:$BX$20)</f>
        <v>0</v>
      </c>
      <c r="AC20" s="7">
        <f>SUMIF('Вспомогательная табл помесячно'!$F$5:$BX$5,'Горизонталь поквартально'!AC7,'Вспомогательная табл помесячно'!$F$20:$BX$20)</f>
        <v>0</v>
      </c>
      <c r="AD20" s="4">
        <f>SUMIF('Вспомогательная табл помесячно'!$F$5:$BX$5,'Горизонталь поквартально'!AD7,'Вспомогательная табл помесячно'!$F$20:$BX$20)</f>
        <v>0</v>
      </c>
      <c r="AE20" s="4">
        <f>SUMIF('Вспомогательная табл помесячно'!$F$5:$BX$5,'Горизонталь поквартально'!AE7,'Вспомогательная табл помесячно'!$F$20:$BX$20)</f>
        <v>0</v>
      </c>
      <c r="AF20" s="4">
        <f>SUMIF('Вспомогательная табл помесячно'!$F$5:$BX$5,'Горизонталь поквартально'!AF7,'Вспомогательная табл помесячно'!$F$20:$BX$20)</f>
        <v>0</v>
      </c>
      <c r="AG20" s="4">
        <f>SUMIF('Вспомогательная табл помесячно'!$F$5:$BX$5,'Горизонталь поквартально'!AG7,'Вспомогательная табл помесячно'!$F$20:$BX$20)</f>
        <v>0</v>
      </c>
      <c r="AH20" s="4">
        <f>SUMIF('Вспомогательная табл помесячно'!$F$5:$BX$5,'Горизонталь поквартально'!AH7,'Вспомогательная табл помесячно'!$F$20:$BX$20)</f>
        <v>0</v>
      </c>
      <c r="AI20" s="4">
        <f>SUMIF('Вспомогательная табл помесячно'!$F$5:$BX$5,'Горизонталь поквартально'!AI7,'Вспомогательная табл помесячно'!$F$20:$BX$20)</f>
        <v>0</v>
      </c>
      <c r="AJ20" s="4">
        <f>SUMIF('Вспомогательная табл помесячно'!$F$5:$BX$5,'Горизонталь поквартально'!AJ7,'Вспомогательная табл помесячно'!$F$20:$BX$20)</f>
        <v>0</v>
      </c>
      <c r="AK20" s="4">
        <f>SUMIF('Вспомогательная табл помесячно'!$F$5:$BX$5,'Горизонталь поквартально'!AK7,'Вспомогательная табл помесячно'!$F$20:$BX$20)</f>
        <v>0</v>
      </c>
      <c r="AL20" s="4">
        <f>SUMIF('Вспомогательная табл помесячно'!$F$5:$BX$5,'Горизонталь поквартально'!AL7,'Вспомогательная табл помесячно'!$F$20:$BX$20)</f>
        <v>0</v>
      </c>
      <c r="AM20" s="4">
        <f>SUMIF('Вспомогательная табл помесячно'!$F$5:$BX$5,'Горизонталь поквартально'!AM7,'Вспомогательная табл помесячно'!$F$20:$BX$20)</f>
        <v>0</v>
      </c>
      <c r="AN20" s="4">
        <f>SUMIF('Вспомогательная табл помесячно'!$F$5:$BX$5,'Горизонталь поквартально'!AN7,'Вспомогательная табл помесячно'!$F$20:$BX$20)</f>
        <v>0</v>
      </c>
      <c r="AO20" s="4">
        <f>SUMIF('Вспомогательная табл помесячно'!$F$5:$BX$5,'Горизонталь поквартально'!AO7,'Вспомогательная табл помесячно'!$F$20:$BX$20)</f>
        <v>0</v>
      </c>
      <c r="AP20" s="4">
        <f>SUMIF('Вспомогательная табл помесячно'!$F$5:$BX$5,'Горизонталь поквартально'!AP7,'Вспомогательная табл помесячно'!$F$20:$BX$20)</f>
        <v>0</v>
      </c>
      <c r="AQ20" s="4">
        <f>SUMIF('Вспомогательная табл помесячно'!$F$5:$BX$5,'Горизонталь поквартально'!AQ7,'Вспомогательная табл помесячно'!$F$20:$BX$20)</f>
        <v>0</v>
      </c>
      <c r="AR20" s="4">
        <f>SUMIF('Вспомогательная табл помесячно'!$F$5:$BX$5,'Горизонталь поквартально'!AR7,'Вспомогательная табл помесячно'!$F$20:$BX$20)</f>
        <v>0</v>
      </c>
      <c r="AS20" s="4">
        <f>SUMIF('Вспомогательная табл помесячно'!$F$5:$BX$5,'Горизонталь поквартально'!AS7,'Вспомогательная табл помесячно'!$F$20:$BX$20)</f>
        <v>0</v>
      </c>
      <c r="AT20" s="4">
        <f>SUMIF('Вспомогательная табл помесячно'!$F$5:$BX$5,'Горизонталь поквартально'!AT7,'Вспомогательная табл помесячно'!$F$20:$BX$20)</f>
        <v>0</v>
      </c>
      <c r="AU20" s="4">
        <f>SUMIF('Вспомогательная табл помесячно'!$F$5:$BX$5,'Горизонталь поквартально'!AU7,'Вспомогательная табл помесячно'!$F$20:$BX$20)</f>
        <v>0</v>
      </c>
      <c r="AV20" s="4">
        <f>SUMIF('Вспомогательная табл помесячно'!$F$5:$BX$5,'Горизонталь поквартально'!AV7,'Вспомогательная табл помесячно'!$F$20:$BX$20)</f>
        <v>0</v>
      </c>
      <c r="AW20" s="4">
        <f>SUMIF('Вспомогательная табл помесячно'!$F$5:$BX$5,'Горизонталь поквартально'!AW7,'Вспомогательная табл помесячно'!$F$20:$BX$20)</f>
        <v>0</v>
      </c>
      <c r="AX20" s="4">
        <f>SUMIF('Вспомогательная табл помесячно'!$F$5:$BX$5,'Горизонталь поквартально'!AX7,'Вспомогательная табл помесячно'!$F$20:$BX$20)</f>
        <v>0</v>
      </c>
      <c r="AY20" s="4">
        <f>SUMIF('Вспомогательная табл помесячно'!$F$5:$BX$5,'Горизонталь поквартально'!AY7,'Вспомогательная табл помесячно'!$F$20:$BX$20)</f>
        <v>0</v>
      </c>
      <c r="AZ20" s="4">
        <f>SUMIF('Вспомогательная табл помесячно'!$F$5:$BX$5,'Горизонталь поквартально'!AZ7,'Вспомогательная табл помесячно'!$F$20:$BX$20)</f>
        <v>0</v>
      </c>
      <c r="BA20" s="4">
        <f>SUMIF('Вспомогательная табл помесячно'!$F$5:$BX$5,'Горизонталь поквартально'!BA7,'Вспомогательная табл помесячно'!$F$20:$BX$20)</f>
        <v>0</v>
      </c>
      <c r="BB20" s="4">
        <f>SUMIF('Вспомогательная табл помесячно'!$F$5:$BX$5,'Горизонталь поквартально'!BB7,'Вспомогательная табл помесячно'!$F$20:$BX$20)</f>
        <v>0</v>
      </c>
      <c r="BC20" s="4">
        <f>SUMIF('Вспомогательная табл помесячно'!$F$5:$BX$5,'Горизонталь поквартально'!BC7,'Вспомогательная табл помесячно'!$F$20:$BX$20)</f>
        <v>0</v>
      </c>
      <c r="BD20" s="4">
        <f>SUMIF('Вспомогательная табл помесячно'!$F$5:$BX$5,'Горизонталь поквартально'!BD7,'Вспомогательная табл помесячно'!$F$20:$BX$20)</f>
        <v>0</v>
      </c>
      <c r="BE20" s="4">
        <f>SUMIF('Вспомогательная табл помесячно'!$F$5:$BX$5,'Горизонталь поквартально'!BE7,'Вспомогательная табл помесячно'!$F$20:$BX$20)</f>
        <v>0</v>
      </c>
      <c r="BF20" s="4">
        <f>SUMIF('Вспомогательная табл помесячно'!$F$5:$BX$5,'Горизонталь поквартально'!BF7,'Вспомогательная табл помесячно'!$F$20:$BX$20)</f>
        <v>0</v>
      </c>
      <c r="BG20" s="4">
        <f>SUMIF('Вспомогательная табл помесячно'!$F$5:$BX$5,'Горизонталь поквартально'!BG7,'Вспомогательная табл помесячно'!$F$20:$BX$20)</f>
        <v>0</v>
      </c>
      <c r="BH20" s="4">
        <f>SUMIF('Вспомогательная табл помесячно'!$F$5:$BX$5,'Горизонталь поквартально'!BH7,'Вспомогательная табл помесячно'!$F$20:$BX$20)</f>
        <v>0</v>
      </c>
      <c r="BI20" s="4">
        <f>SUMIF('Вспомогательная табл помесячно'!$F$5:$BX$5,'Горизонталь поквартально'!BI7,'Вспомогательная табл помесячно'!$F$20:$BX$20)</f>
        <v>0</v>
      </c>
      <c r="BJ20" s="4">
        <f>SUMIF('Вспомогательная табл помесячно'!$F$5:$BX$5,'Горизонталь поквартально'!BJ7,'Вспомогательная табл помесячно'!$F$20:$BX$20)</f>
        <v>0</v>
      </c>
      <c r="BK20" s="4">
        <f>SUMIF('Вспомогательная табл помесячно'!$F$5:$BX$5,'Горизонталь поквартально'!BK7,'Вспомогательная табл помесячно'!$F$20:$BX$20)</f>
        <v>0</v>
      </c>
      <c r="BL20" s="4">
        <f>SUMIF('Вспомогательная табл помесячно'!$F$5:$BX$5,'Горизонталь поквартально'!BL7,'Вспомогательная табл помесячно'!$F$20:$BX$20)</f>
        <v>0</v>
      </c>
      <c r="BM20" s="4">
        <f>SUMIF('Вспомогательная табл помесячно'!$F$5:$BX$5,'Горизонталь поквартально'!BM7,'Вспомогательная табл помесячно'!$F$20:$BX$20)</f>
        <v>0</v>
      </c>
      <c r="BN20" s="4">
        <f>SUMIF('Вспомогательная табл помесячно'!$F$5:$BX$5,'Горизонталь поквартально'!BN7,'Вспомогательная табл помесячно'!$F$20:$BX$20)</f>
        <v>0</v>
      </c>
      <c r="BO20" s="4">
        <f>SUMIF('Вспомогательная табл помесячно'!$F$5:$BX$5,'Горизонталь поквартально'!BO7,'Вспомогательная табл помесячно'!$F$20:$BX$20)</f>
        <v>0</v>
      </c>
      <c r="BP20" s="4">
        <f>SUMIF('Вспомогательная табл помесячно'!$F$5:$BX$5,'Горизонталь поквартально'!BP7,'Вспомогательная табл помесячно'!$F$20:$BX$20)</f>
        <v>0</v>
      </c>
      <c r="BQ20" s="4">
        <f>SUMIF('Вспомогательная табл помесячно'!$F$5:$BX$5,'Горизонталь поквартально'!BQ7,'Вспомогательная табл помесячно'!$F$20:$BX$20)</f>
        <v>0</v>
      </c>
      <c r="BR20" s="4">
        <f>SUMIF('Вспомогательная табл помесячно'!$F$5:$BX$5,'Горизонталь поквартально'!BR7,'Вспомогательная табл помесячно'!$F$20:$BX$20)</f>
        <v>0</v>
      </c>
      <c r="BS20" s="4">
        <f>SUMIF('Вспомогательная табл помесячно'!$F$5:$BX$5,'Горизонталь поквартально'!BS7,'Вспомогательная табл помесячно'!$F$20:$BX$20)</f>
        <v>0</v>
      </c>
      <c r="BT20" s="4">
        <f>SUMIF('Вспомогательная табл помесячно'!$F$5:$BX$5,'Горизонталь поквартально'!BT7,'Вспомогательная табл помесячно'!$F$20:$BX$20)</f>
        <v>0</v>
      </c>
      <c r="BU20" s="4">
        <f>SUMIF('Вспомогательная табл помесячно'!$F$5:$BX$5,'Горизонталь поквартально'!BU7,'Вспомогательная табл помесячно'!$F$20:$BX$20)</f>
        <v>0</v>
      </c>
      <c r="BV20" s="4">
        <f>SUMIF('Вспомогательная табл помесячно'!$F$5:$BX$5,'Горизонталь поквартально'!BV7,'Вспомогательная табл помесячно'!$F$20:$BX$20)</f>
        <v>0</v>
      </c>
      <c r="BW20" s="5">
        <f>SUMIF('Вспомогательная табл помесячно'!$F$5:$BX$5,'Горизонталь поквартально'!BW7,'Вспомогательная табл помесячно'!$F$20:$BX$20)</f>
        <v>0</v>
      </c>
    </row>
    <row r="21" spans="1:75" x14ac:dyDescent="0.3">
      <c r="A21" s="92">
        <f t="shared" si="0"/>
        <v>976719431.67405629</v>
      </c>
      <c r="B21" s="93" t="b">
        <f t="shared" si="1"/>
        <v>1</v>
      </c>
      <c r="C21" s="15" t="s">
        <v>100</v>
      </c>
      <c r="D21" s="103" t="s">
        <v>6</v>
      </c>
      <c r="E21" s="16">
        <f t="shared" si="5"/>
        <v>976719431.67405629</v>
      </c>
      <c r="F21" s="7">
        <f>SUMIF('Вспомогательная табл помесячно'!$F$5:$BX$5,'Горизонталь поквартально'!F7,'Вспомогательная табл помесячно'!$F$21:$BX$21)</f>
        <v>0</v>
      </c>
      <c r="G21" s="7">
        <f>SUMIF('Вспомогательная табл помесячно'!$F$5:$BX$5,'Горизонталь поквартально'!G7,'Вспомогательная табл помесячно'!$F$21:$BX$21)</f>
        <v>0</v>
      </c>
      <c r="H21" s="7">
        <f>SUMIF('Вспомогательная табл помесячно'!$F$5:$BX$5,'Горизонталь поквартально'!H7,'Вспомогательная табл помесячно'!$F$21:$BX$21)</f>
        <v>0</v>
      </c>
      <c r="I21" s="7">
        <f>SUMIF('Вспомогательная табл помесячно'!$F$5:$BX$5,'Горизонталь поквартально'!I7,'Вспомогательная табл помесячно'!$F$21:$BX$21)</f>
        <v>0</v>
      </c>
      <c r="J21" s="7">
        <f>SUMIF('Вспомогательная табл помесячно'!$F$5:$BX$5,'Горизонталь поквартально'!J7,'Вспомогательная табл помесячно'!$F$21:$BX$21)</f>
        <v>0</v>
      </c>
      <c r="K21" s="7">
        <f>SUMIF('Вспомогательная табл помесячно'!$F$5:$BX$5,'Горизонталь поквартально'!K7,'Вспомогательная табл помесячно'!$F$21:$BX$21)</f>
        <v>0</v>
      </c>
      <c r="L21" s="7">
        <f>SUMIF('Вспомогательная табл помесячно'!$F$5:$BX$5,'Горизонталь поквартально'!L7,'Вспомогательная табл помесячно'!$F$21:$BX$21)</f>
        <v>0</v>
      </c>
      <c r="M21" s="7">
        <f>SUMIF('Вспомогательная табл помесячно'!$F$5:$BX$5,'Горизонталь поквартально'!M7,'Вспомогательная табл помесячно'!$F$21:$BX$21)</f>
        <v>0</v>
      </c>
      <c r="N21" s="7">
        <f>SUMIF('Вспомогательная табл помесячно'!$F$5:$BX$5,'Горизонталь поквартально'!N7,'Вспомогательная табл помесячно'!$F$21:$BX$21)</f>
        <v>0</v>
      </c>
      <c r="O21" s="7">
        <f>SUMIF('Вспомогательная табл помесячно'!$F$5:$BX$5,'Горизонталь поквартально'!O7,'Вспомогательная табл помесячно'!$F$21:$BX$21)</f>
        <v>0</v>
      </c>
      <c r="P21" s="7">
        <f>SUMIF('Вспомогательная табл помесячно'!$F$5:$BX$5,'Горизонталь поквартально'!P7,'Вспомогательная табл помесячно'!$F$21:$BX$21)</f>
        <v>0</v>
      </c>
      <c r="Q21" s="7">
        <f>SUMIF('Вспомогательная табл помесячно'!$F$5:$BX$5,'Горизонталь поквартально'!Q7,'Вспомогательная табл помесячно'!$F$21:$BX$21)</f>
        <v>0</v>
      </c>
      <c r="R21" s="7">
        <f>SUMIF('Вспомогательная табл помесячно'!$F$5:$BX$5,'Горизонталь поквартально'!R7,'Вспомогательная табл помесячно'!$F$21:$BX$21)</f>
        <v>0</v>
      </c>
      <c r="S21" s="7">
        <f>SUMIF('Вспомогательная табл помесячно'!$F$5:$BX$5,'Горизонталь поквартально'!S7,'Вспомогательная табл помесячно'!$F$21:$BX$21)</f>
        <v>0</v>
      </c>
      <c r="T21" s="7">
        <f>SUMIF('Вспомогательная табл помесячно'!$F$5:$BX$5,'Горизонталь поквартально'!T7,'Вспомогательная табл помесячно'!$F$21:$BX$21)</f>
        <v>0</v>
      </c>
      <c r="U21" s="7">
        <f>SUMIF('Вспомогательная табл помесячно'!$F$5:$BX$5,'Горизонталь поквартально'!U7,'Вспомогательная табл помесячно'!$F$21:$BX$21)</f>
        <v>0</v>
      </c>
      <c r="V21" s="7">
        <f>SUMIF('Вспомогательная табл помесячно'!$F$5:$BX$5,'Горизонталь поквартально'!V7,'Вспомогательная табл помесячно'!$F$21:$BX$21)</f>
        <v>0</v>
      </c>
      <c r="W21" s="7">
        <f>SUMIF('Вспомогательная табл помесячно'!$F$5:$BX$5,'Горизонталь поквартально'!W7,'Вспомогательная табл помесячно'!$F$21:$BX$21)</f>
        <v>0</v>
      </c>
      <c r="X21" s="7">
        <f>SUMIF('Вспомогательная табл помесячно'!$F$5:$BX$5,'Горизонталь поквартально'!X7,'Вспомогательная табл помесячно'!$F$21:$BX$21)</f>
        <v>0</v>
      </c>
      <c r="Y21" s="7">
        <f>SUMIF('Вспомогательная табл помесячно'!$F$5:$BX$5,'Горизонталь поквартально'!Y7,'Вспомогательная табл помесячно'!$F$21:$BX$21)</f>
        <v>0</v>
      </c>
      <c r="Z21" s="7">
        <f>SUMIF('Вспомогательная табл помесячно'!$F$5:$BX$5,'Горизонталь поквартально'!Z7,'Вспомогательная табл помесячно'!$F$21:$BX$21)</f>
        <v>0</v>
      </c>
      <c r="AA21" s="7">
        <f>SUMIF('Вспомогательная табл помесячно'!$F$5:$BX$5,'Горизонталь поквартально'!AA7,'Вспомогательная табл помесячно'!$F$21:$BX$21)</f>
        <v>0</v>
      </c>
      <c r="AB21" s="7">
        <f>SUMIF('Вспомогательная табл помесячно'!$F$5:$BX$5,'Горизонталь поквартально'!AB7,'Вспомогательная табл помесячно'!$F$21:$BX$21)</f>
        <v>833312508.59713328</v>
      </c>
      <c r="AC21" s="7">
        <f>SUMIF('Вспомогательная табл помесячно'!$F$5:$BX$5,'Горизонталь поквартально'!AC7,'Вспомогательная табл помесячно'!$F$21:$BX$21)</f>
        <v>143406923.07692307</v>
      </c>
      <c r="AD21" s="7">
        <f>SUMIF('Вспомогательная табл помесячно'!$F$5:$BX$5,'Горизонталь поквартально'!AD7,'Вспомогательная табл помесячно'!$F$21:$BX$21)</f>
        <v>0</v>
      </c>
      <c r="AE21" s="7">
        <f>SUMIF('Вспомогательная табл помесячно'!$F$5:$BX$5,'Горизонталь поквартально'!AE7,'Вспомогательная табл помесячно'!$F$21:$BX$21)</f>
        <v>0</v>
      </c>
      <c r="AF21" s="7">
        <f>SUMIF('Вспомогательная табл помесячно'!$F$5:$BX$5,'Горизонталь поквартально'!AF7,'Вспомогательная табл помесячно'!$F$21:$BX$21)</f>
        <v>0</v>
      </c>
      <c r="AG21" s="7">
        <f>SUMIF('Вспомогательная табл помесячно'!$F$5:$BX$5,'Горизонталь поквартально'!AG7,'Вспомогательная табл помесячно'!$F$21:$BX$21)</f>
        <v>0</v>
      </c>
      <c r="AH21" s="7">
        <f>SUMIF('Вспомогательная табл помесячно'!$F$5:$BX$5,'Горизонталь поквартально'!AH7,'Вспомогательная табл помесячно'!$F$21:$BX$21)</f>
        <v>0</v>
      </c>
      <c r="AI21" s="7">
        <f>SUMIF('Вспомогательная табл помесячно'!$F$5:$BX$5,'Горизонталь поквартально'!AI7,'Вспомогательная табл помесячно'!$F$21:$BX$21)</f>
        <v>0</v>
      </c>
      <c r="AJ21" s="7">
        <f>SUMIF('Вспомогательная табл помесячно'!$F$5:$BX$5,'Горизонталь поквартально'!AJ7,'Вспомогательная табл помесячно'!$F$21:$BX$21)</f>
        <v>0</v>
      </c>
      <c r="AK21" s="7">
        <f>SUMIF('Вспомогательная табл помесячно'!$F$5:$BX$5,'Горизонталь поквартально'!AK7,'Вспомогательная табл помесячно'!$F$21:$BX$21)</f>
        <v>0</v>
      </c>
      <c r="AL21" s="7">
        <f>SUMIF('Вспомогательная табл помесячно'!$F$5:$BX$5,'Горизонталь поквартально'!AL7,'Вспомогательная табл помесячно'!$F$21:$BX$21)</f>
        <v>0</v>
      </c>
      <c r="AM21" s="7">
        <f>SUMIF('Вспомогательная табл помесячно'!$F$5:$BX$5,'Горизонталь поквартально'!AM7,'Вспомогательная табл помесячно'!$F$21:$BX$21)</f>
        <v>0</v>
      </c>
      <c r="AN21" s="7">
        <f>SUMIF('Вспомогательная табл помесячно'!$F$5:$BX$5,'Горизонталь поквартально'!AN7,'Вспомогательная табл помесячно'!$F$21:$BX$21)</f>
        <v>0</v>
      </c>
      <c r="AO21" s="7">
        <f>SUMIF('Вспомогательная табл помесячно'!$F$5:$BX$5,'Горизонталь поквартально'!AO7,'Вспомогательная табл помесячно'!$F$21:$BX$21)</f>
        <v>0</v>
      </c>
      <c r="AP21" s="7">
        <f>SUMIF('Вспомогательная табл помесячно'!$F$5:$BX$5,'Горизонталь поквартально'!AP7,'Вспомогательная табл помесячно'!$F$21:$BX$21)</f>
        <v>0</v>
      </c>
      <c r="AQ21" s="7">
        <f>SUMIF('Вспомогательная табл помесячно'!$F$5:$BX$5,'Горизонталь поквартально'!AQ7,'Вспомогательная табл помесячно'!$F$21:$BX$21)</f>
        <v>0</v>
      </c>
      <c r="AR21" s="7">
        <f>SUMIF('Вспомогательная табл помесячно'!$F$5:$BX$5,'Горизонталь поквартально'!AR7,'Вспомогательная табл помесячно'!$F$21:$BX$21)</f>
        <v>0</v>
      </c>
      <c r="AS21" s="7">
        <f>SUMIF('Вспомогательная табл помесячно'!$F$5:$BX$5,'Горизонталь поквартально'!AS7,'Вспомогательная табл помесячно'!$F$21:$BX$21)</f>
        <v>0</v>
      </c>
      <c r="AT21" s="7">
        <f>SUMIF('Вспомогательная табл помесячно'!$F$5:$BX$5,'Горизонталь поквартально'!AT7,'Вспомогательная табл помесячно'!$F$21:$BX$21)</f>
        <v>0</v>
      </c>
      <c r="AU21" s="7">
        <f>SUMIF('Вспомогательная табл помесячно'!$F$5:$BX$5,'Горизонталь поквартально'!AU7,'Вспомогательная табл помесячно'!$F$21:$BX$21)</f>
        <v>0</v>
      </c>
      <c r="AV21" s="7">
        <f>SUMIF('Вспомогательная табл помесячно'!$F$5:$BX$5,'Горизонталь поквартально'!AV7,'Вспомогательная табл помесячно'!$F$21:$BX$21)</f>
        <v>0</v>
      </c>
      <c r="AW21" s="7">
        <f>SUMIF('Вспомогательная табл помесячно'!$F$5:$BX$5,'Горизонталь поквартально'!AW7,'Вспомогательная табл помесячно'!$F$21:$BX$21)</f>
        <v>0</v>
      </c>
      <c r="AX21" s="7">
        <f>SUMIF('Вспомогательная табл помесячно'!$F$5:$BX$5,'Горизонталь поквартально'!AX7,'Вспомогательная табл помесячно'!$F$21:$BX$21)</f>
        <v>0</v>
      </c>
      <c r="AY21" s="7">
        <f>SUMIF('Вспомогательная табл помесячно'!$F$5:$BX$5,'Горизонталь поквартально'!AY7,'Вспомогательная табл помесячно'!$F$21:$BX$21)</f>
        <v>0</v>
      </c>
      <c r="AZ21" s="7">
        <f>SUMIF('Вспомогательная табл помесячно'!$F$5:$BX$5,'Горизонталь поквартально'!AZ7,'Вспомогательная табл помесячно'!$F$21:$BX$21)</f>
        <v>0</v>
      </c>
      <c r="BA21" s="7">
        <f>SUMIF('Вспомогательная табл помесячно'!$F$5:$BX$5,'Горизонталь поквартально'!BA7,'Вспомогательная табл помесячно'!$F$21:$BX$21)</f>
        <v>0</v>
      </c>
      <c r="BB21" s="7">
        <f>SUMIF('Вспомогательная табл помесячно'!$F$5:$BX$5,'Горизонталь поквартально'!BB7,'Вспомогательная табл помесячно'!$F$21:$BX$21)</f>
        <v>0</v>
      </c>
      <c r="BC21" s="7">
        <f>SUMIF('Вспомогательная табл помесячно'!$F$5:$BX$5,'Горизонталь поквартально'!BC7,'Вспомогательная табл помесячно'!$F$21:$BX$21)</f>
        <v>0</v>
      </c>
      <c r="BD21" s="7">
        <f>SUMIF('Вспомогательная табл помесячно'!$F$5:$BX$5,'Горизонталь поквартально'!BD7,'Вспомогательная табл помесячно'!$F$21:$BX$21)</f>
        <v>0</v>
      </c>
      <c r="BE21" s="7">
        <f>SUMIF('Вспомогательная табл помесячно'!$F$5:$BX$5,'Горизонталь поквартально'!BE7,'Вспомогательная табл помесячно'!$F$21:$BX$21)</f>
        <v>0</v>
      </c>
      <c r="BF21" s="7">
        <f>SUMIF('Вспомогательная табл помесячно'!$F$5:$BX$5,'Горизонталь поквартально'!BF7,'Вспомогательная табл помесячно'!$F$21:$BX$21)</f>
        <v>0</v>
      </c>
      <c r="BG21" s="7">
        <f>SUMIF('Вспомогательная табл помесячно'!$F$5:$BX$5,'Горизонталь поквартально'!BG7,'Вспомогательная табл помесячно'!$F$21:$BX$21)</f>
        <v>0</v>
      </c>
      <c r="BH21" s="7">
        <f>SUMIF('Вспомогательная табл помесячно'!$F$5:$BX$5,'Горизонталь поквартально'!BH7,'Вспомогательная табл помесячно'!$F$21:$BX$21)</f>
        <v>0</v>
      </c>
      <c r="BI21" s="7">
        <f>SUMIF('Вспомогательная табл помесячно'!$F$5:$BX$5,'Горизонталь поквартально'!BI7,'Вспомогательная табл помесячно'!$F$21:$BX$21)</f>
        <v>0</v>
      </c>
      <c r="BJ21" s="7">
        <f>SUMIF('Вспомогательная табл помесячно'!$F$5:$BX$5,'Горизонталь поквартально'!BJ7,'Вспомогательная табл помесячно'!$F$21:$BX$21)</f>
        <v>0</v>
      </c>
      <c r="BK21" s="7">
        <f>SUMIF('Вспомогательная табл помесячно'!$F$5:$BX$5,'Горизонталь поквартально'!BK7,'Вспомогательная табл помесячно'!$F$21:$BX$21)</f>
        <v>0</v>
      </c>
      <c r="BL21" s="7">
        <f>SUMIF('Вспомогательная табл помесячно'!$F$5:$BX$5,'Горизонталь поквартально'!BL7,'Вспомогательная табл помесячно'!$F$21:$BX$21)</f>
        <v>0</v>
      </c>
      <c r="BM21" s="7">
        <f>SUMIF('Вспомогательная табл помесячно'!$F$5:$BX$5,'Горизонталь поквартально'!BM7,'Вспомогательная табл помесячно'!$F$21:$BX$21)</f>
        <v>0</v>
      </c>
      <c r="BN21" s="7">
        <f>SUMIF('Вспомогательная табл помесячно'!$F$5:$BX$5,'Горизонталь поквартально'!BN7,'Вспомогательная табл помесячно'!$F$21:$BX$21)</f>
        <v>0</v>
      </c>
      <c r="BO21" s="7">
        <f>SUMIF('Вспомогательная табл помесячно'!$F$5:$BX$5,'Горизонталь поквартально'!BO7,'Вспомогательная табл помесячно'!$F$21:$BX$21)</f>
        <v>0</v>
      </c>
      <c r="BP21" s="7">
        <f>SUMIF('Вспомогательная табл помесячно'!$F$5:$BX$5,'Горизонталь поквартально'!BP7,'Вспомогательная табл помесячно'!$F$21:$BX$21)</f>
        <v>0</v>
      </c>
      <c r="BQ21" s="7">
        <f>SUMIF('Вспомогательная табл помесячно'!$F$5:$BX$5,'Горизонталь поквартально'!BQ7,'Вспомогательная табл помесячно'!$F$21:$BX$21)</f>
        <v>0</v>
      </c>
      <c r="BR21" s="7">
        <f>SUMIF('Вспомогательная табл помесячно'!$F$5:$BX$5,'Горизонталь поквартально'!BR7,'Вспомогательная табл помесячно'!$F$21:$BX$21)</f>
        <v>0</v>
      </c>
      <c r="BS21" s="7">
        <f>SUMIF('Вспомогательная табл помесячно'!$F$5:$BX$5,'Горизонталь поквартально'!BS7,'Вспомогательная табл помесячно'!$F$21:$BX$21)</f>
        <v>0</v>
      </c>
      <c r="BT21" s="7">
        <f>SUMIF('Вспомогательная табл помесячно'!$F$5:$BX$5,'Горизонталь поквартально'!BT7,'Вспомогательная табл помесячно'!$F$21:$BX$21)</f>
        <v>0</v>
      </c>
      <c r="BU21" s="7">
        <f>SUMIF('Вспомогательная табл помесячно'!$F$5:$BX$5,'Горизонталь поквартально'!BU7,'Вспомогательная табл помесячно'!$F$21:$BX$21)</f>
        <v>0</v>
      </c>
      <c r="BV21" s="7">
        <f>SUMIF('Вспомогательная табл помесячно'!$F$5:$BX$5,'Горизонталь поквартально'!BV7,'Вспомогательная табл помесячно'!$F$21:$BX$21)</f>
        <v>0</v>
      </c>
      <c r="BW21" s="81">
        <f>SUMIF('Вспомогательная табл помесячно'!$F$5:$BX$5,'Горизонталь поквартально'!BW7,'Вспомогательная табл помесячно'!$F$21:$BX$21)</f>
        <v>0</v>
      </c>
    </row>
    <row r="22" spans="1:75" x14ac:dyDescent="0.3">
      <c r="A22" s="92">
        <f t="shared" si="0"/>
        <v>71000000</v>
      </c>
      <c r="B22" s="93" t="b">
        <f t="shared" si="1"/>
        <v>1</v>
      </c>
      <c r="C22" s="15" t="s">
        <v>15</v>
      </c>
      <c r="D22" s="103" t="s">
        <v>6</v>
      </c>
      <c r="E22" s="16">
        <f t="shared" si="5"/>
        <v>71000000</v>
      </c>
      <c r="F22" s="7">
        <f>SUMIF('Вспомогательная табл помесячно'!$F$5:$BX$5,'Горизонталь поквартально'!F7,'Вспомогательная табл помесячно'!$F$22:$BX$22)</f>
        <v>3000000</v>
      </c>
      <c r="G22" s="7">
        <f>SUMIF('Вспомогательная табл помесячно'!$F$5:$BX$5,'Горизонталь поквартально'!G7,'Вспомогательная табл помесячно'!$F$22:$BX$22)</f>
        <v>3000000</v>
      </c>
      <c r="H22" s="7">
        <f>SUMIF('Вспомогательная табл помесячно'!$F$5:$BX$5,'Горизонталь поквартально'!H7,'Вспомогательная табл помесячно'!$F$22:$BX$22)</f>
        <v>3000000</v>
      </c>
      <c r="I22" s="7">
        <f>SUMIF('Вспомогательная табл помесячно'!$F$5:$BX$5,'Горизонталь поквартально'!I7,'Вспомогательная табл помесячно'!$F$22:$BX$22)</f>
        <v>3000000</v>
      </c>
      <c r="J22" s="7">
        <f>SUMIF('Вспомогательная табл помесячно'!$F$5:$BX$5,'Горизонталь поквартально'!J7,'Вспомогательная табл помесячно'!$F$22:$BX$22)</f>
        <v>3000000</v>
      </c>
      <c r="K22" s="7">
        <f>SUMIF('Вспомогательная табл помесячно'!$F$5:$BX$5,'Горизонталь поквартально'!K7,'Вспомогательная табл помесячно'!$F$22:$BX$22)</f>
        <v>3000000</v>
      </c>
      <c r="L22" s="7">
        <f>SUMIF('Вспомогательная табл помесячно'!$F$5:$BX$5,'Горизонталь поквартально'!L7,'Вспомогательная табл помесячно'!$F$22:$BX$22)</f>
        <v>3000000</v>
      </c>
      <c r="M22" s="7">
        <f>SUMIF('Вспомогательная табл помесячно'!$F$5:$BX$5,'Горизонталь поквартально'!M7,'Вспомогательная табл помесячно'!$F$22:$BX$22)</f>
        <v>3000000</v>
      </c>
      <c r="N22" s="7">
        <f>SUMIF('Вспомогательная табл помесячно'!$F$5:$BX$5,'Горизонталь поквартально'!N7,'Вспомогательная табл помесячно'!$F$22:$BX$22)</f>
        <v>3000000</v>
      </c>
      <c r="O22" s="7">
        <f>SUMIF('Вспомогательная табл помесячно'!$F$5:$BX$5,'Горизонталь поквартально'!O7,'Вспомогательная табл помесячно'!$F$22:$BX$22)</f>
        <v>3000000</v>
      </c>
      <c r="P22" s="7">
        <f>SUMIF('Вспомогательная табл помесячно'!$F$5:$BX$5,'Горизонталь поквартально'!P7,'Вспомогательная табл помесячно'!$F$22:$BX$22)</f>
        <v>3000000</v>
      </c>
      <c r="Q22" s="7">
        <f>SUMIF('Вспомогательная табл помесячно'!$F$5:$BX$5,'Горизонталь поквартально'!Q7,'Вспомогательная табл помесячно'!$F$22:$BX$22)</f>
        <v>3000000</v>
      </c>
      <c r="R22" s="7">
        <f>SUMIF('Вспомогательная табл помесячно'!$F$5:$BX$5,'Горизонталь поквартально'!R7,'Вспомогательная табл помесячно'!$F$22:$BX$22)</f>
        <v>3000000</v>
      </c>
      <c r="S22" s="7">
        <f>SUMIF('Вспомогательная табл помесячно'!$F$5:$BX$5,'Горизонталь поквартально'!S7,'Вспомогательная табл помесячно'!$F$22:$BX$22)</f>
        <v>3000000</v>
      </c>
      <c r="T22" s="7">
        <f>SUMIF('Вспомогательная табл помесячно'!$F$5:$BX$5,'Горизонталь поквартально'!T7,'Вспомогательная табл помесячно'!$F$22:$BX$22)</f>
        <v>3000000</v>
      </c>
      <c r="U22" s="7">
        <f>SUMIF('Вспомогательная табл помесячно'!$F$5:$BX$5,'Горизонталь поквартально'!U7,'Вспомогательная табл помесячно'!$F$22:$BX$22)</f>
        <v>3000000</v>
      </c>
      <c r="V22" s="7">
        <f>SUMIF('Вспомогательная табл помесячно'!$F$5:$BX$5,'Горизонталь поквартально'!V7,'Вспомогательная табл помесячно'!$F$22:$BX$22)</f>
        <v>3000000</v>
      </c>
      <c r="W22" s="7">
        <f>SUMIF('Вспомогательная табл помесячно'!$F$5:$BX$5,'Горизонталь поквартально'!W7,'Вспомогательная табл помесячно'!$F$22:$BX$22)</f>
        <v>3000000</v>
      </c>
      <c r="X22" s="7">
        <f>SUMIF('Вспомогательная табл помесячно'!$F$5:$BX$5,'Горизонталь поквартально'!X7,'Вспомогательная табл помесячно'!$F$22:$BX$22)</f>
        <v>3000000</v>
      </c>
      <c r="Y22" s="7">
        <f>SUMIF('Вспомогательная табл помесячно'!$F$5:$BX$5,'Горизонталь поквартально'!Y7,'Вспомогательная табл помесячно'!$F$22:$BX$22)</f>
        <v>3000000</v>
      </c>
      <c r="Z22" s="7">
        <f>SUMIF('Вспомогательная табл помесячно'!$F$5:$BX$5,'Горизонталь поквартально'!Z7,'Вспомогательная табл помесячно'!$F$22:$BX$22)</f>
        <v>3000000</v>
      </c>
      <c r="AA22" s="7">
        <f>SUMIF('Вспомогательная табл помесячно'!$F$5:$BX$5,'Горизонталь поквартально'!AA7,'Вспомогательная табл помесячно'!$F$22:$BX$22)</f>
        <v>3000000</v>
      </c>
      <c r="AB22" s="7">
        <f>SUMIF('Вспомогательная табл помесячно'!$F$5:$BX$5,'Горизонталь поквартально'!AB7,'Вспомогательная табл помесячно'!$F$22:$BX$22)</f>
        <v>3000000</v>
      </c>
      <c r="AC22" s="7">
        <f>SUMIF('Вспомогательная табл помесячно'!$F$5:$BX$5,'Горизонталь поквартально'!AC7,'Вспомогательная табл помесячно'!$F$22:$BX$22)</f>
        <v>2000000</v>
      </c>
      <c r="AD22" s="7">
        <f>SUMIF('Вспомогательная табл помесячно'!$F$5:$BX$5,'Горизонталь поквартально'!AD7,'Вспомогательная табл помесячно'!$F$22:$BX$22)</f>
        <v>0</v>
      </c>
      <c r="AE22" s="7">
        <f>SUMIF('Вспомогательная табл помесячно'!$F$5:$BX$5,'Горизонталь поквартально'!AE7,'Вспомогательная табл помесячно'!$F$22:$BX$22)</f>
        <v>0</v>
      </c>
      <c r="AF22" s="7">
        <f>SUMIF('Вспомогательная табл помесячно'!$F$5:$BX$5,'Горизонталь поквартально'!AF7,'Вспомогательная табл помесячно'!$F$22:$BX$22)</f>
        <v>0</v>
      </c>
      <c r="AG22" s="7">
        <f>SUMIF('Вспомогательная табл помесячно'!$F$5:$BX$5,'Горизонталь поквартально'!AG7,'Вспомогательная табл помесячно'!$F$22:$BX$22)</f>
        <v>0</v>
      </c>
      <c r="AH22" s="7">
        <f>SUMIF('Вспомогательная табл помесячно'!$F$5:$BX$5,'Горизонталь поквартально'!AH7,'Вспомогательная табл помесячно'!$F$22:$BX$22)</f>
        <v>0</v>
      </c>
      <c r="AI22" s="7">
        <f>SUMIF('Вспомогательная табл помесячно'!$F$5:$BX$5,'Горизонталь поквартально'!AI7,'Вспомогательная табл помесячно'!$F$22:$BX$22)</f>
        <v>0</v>
      </c>
      <c r="AJ22" s="7">
        <f>SUMIF('Вспомогательная табл помесячно'!$F$5:$BX$5,'Горизонталь поквартально'!AJ7,'Вспомогательная табл помесячно'!$F$22:$BX$22)</f>
        <v>0</v>
      </c>
      <c r="AK22" s="7">
        <f>SUMIF('Вспомогательная табл помесячно'!$F$5:$BX$5,'Горизонталь поквартально'!AK7,'Вспомогательная табл помесячно'!$F$22:$BX$22)</f>
        <v>0</v>
      </c>
      <c r="AL22" s="7">
        <f>SUMIF('Вспомогательная табл помесячно'!$F$5:$BX$5,'Горизонталь поквартально'!AL7,'Вспомогательная табл помесячно'!$F$22:$BX$22)</f>
        <v>0</v>
      </c>
      <c r="AM22" s="7">
        <f>SUMIF('Вспомогательная табл помесячно'!$F$5:$BX$5,'Горизонталь поквартально'!AM7,'Вспомогательная табл помесячно'!$F$22:$BX$22)</f>
        <v>0</v>
      </c>
      <c r="AN22" s="7">
        <f>SUMIF('Вспомогательная табл помесячно'!$F$5:$BX$5,'Горизонталь поквартально'!AN7,'Вспомогательная табл помесячно'!$F$22:$BX$22)</f>
        <v>0</v>
      </c>
      <c r="AO22" s="7">
        <f>SUMIF('Вспомогательная табл помесячно'!$F$5:$BX$5,'Горизонталь поквартально'!AO7,'Вспомогательная табл помесячно'!$F$22:$BX$22)</f>
        <v>0</v>
      </c>
      <c r="AP22" s="7">
        <f>SUMIF('Вспомогательная табл помесячно'!$F$5:$BX$5,'Горизонталь поквартально'!AP7,'Вспомогательная табл помесячно'!$F$22:$BX$22)</f>
        <v>0</v>
      </c>
      <c r="AQ22" s="7">
        <f>SUMIF('Вспомогательная табл помесячно'!$F$5:$BX$5,'Горизонталь поквартально'!AQ7,'Вспомогательная табл помесячно'!$F$22:$BX$22)</f>
        <v>0</v>
      </c>
      <c r="AR22" s="7">
        <f>SUMIF('Вспомогательная табл помесячно'!$F$5:$BX$5,'Горизонталь поквартально'!AR7,'Вспомогательная табл помесячно'!$F$22:$BX$22)</f>
        <v>0</v>
      </c>
      <c r="AS22" s="7">
        <f>SUMIF('Вспомогательная табл помесячно'!$F$5:$BX$5,'Горизонталь поквартально'!AS7,'Вспомогательная табл помесячно'!$F$22:$BX$22)</f>
        <v>0</v>
      </c>
      <c r="AT22" s="7">
        <f>SUMIF('Вспомогательная табл помесячно'!$F$5:$BX$5,'Горизонталь поквартально'!AT7,'Вспомогательная табл помесячно'!$F$22:$BX$22)</f>
        <v>0</v>
      </c>
      <c r="AU22" s="7">
        <f>SUMIF('Вспомогательная табл помесячно'!$F$5:$BX$5,'Горизонталь поквартально'!AU7,'Вспомогательная табл помесячно'!$F$22:$BX$22)</f>
        <v>0</v>
      </c>
      <c r="AV22" s="7">
        <f>SUMIF('Вспомогательная табл помесячно'!$F$5:$BX$5,'Горизонталь поквартально'!AV7,'Вспомогательная табл помесячно'!$F$22:$BX$22)</f>
        <v>0</v>
      </c>
      <c r="AW22" s="7">
        <f>SUMIF('Вспомогательная табл помесячно'!$F$5:$BX$5,'Горизонталь поквартально'!AW7,'Вспомогательная табл помесячно'!$F$22:$BX$22)</f>
        <v>0</v>
      </c>
      <c r="AX22" s="7">
        <f>SUMIF('Вспомогательная табл помесячно'!$F$5:$BX$5,'Горизонталь поквартально'!AX7,'Вспомогательная табл помесячно'!$F$22:$BX$22)</f>
        <v>0</v>
      </c>
      <c r="AY22" s="7">
        <f>SUMIF('Вспомогательная табл помесячно'!$F$5:$BX$5,'Горизонталь поквартально'!AY7,'Вспомогательная табл помесячно'!$F$22:$BX$22)</f>
        <v>0</v>
      </c>
      <c r="AZ22" s="7">
        <f>SUMIF('Вспомогательная табл помесячно'!$F$5:$BX$5,'Горизонталь поквартально'!AZ7,'Вспомогательная табл помесячно'!$F$22:$BX$22)</f>
        <v>0</v>
      </c>
      <c r="BA22" s="7">
        <f>SUMIF('Вспомогательная табл помесячно'!$F$5:$BX$5,'Горизонталь поквартально'!BA7,'Вспомогательная табл помесячно'!$F$22:$BX$22)</f>
        <v>0</v>
      </c>
      <c r="BB22" s="7">
        <f>SUMIF('Вспомогательная табл помесячно'!$F$5:$BX$5,'Горизонталь поквартально'!BB7,'Вспомогательная табл помесячно'!$F$22:$BX$22)</f>
        <v>0</v>
      </c>
      <c r="BC22" s="7">
        <f>SUMIF('Вспомогательная табл помесячно'!$F$5:$BX$5,'Горизонталь поквартально'!BC7,'Вспомогательная табл помесячно'!$F$22:$BX$22)</f>
        <v>0</v>
      </c>
      <c r="BD22" s="7">
        <f>SUMIF('Вспомогательная табл помесячно'!$F$5:$BX$5,'Горизонталь поквартально'!BD7,'Вспомогательная табл помесячно'!$F$22:$BX$22)</f>
        <v>0</v>
      </c>
      <c r="BE22" s="7">
        <f>SUMIF('Вспомогательная табл помесячно'!$F$5:$BX$5,'Горизонталь поквартально'!BE7,'Вспомогательная табл помесячно'!$F$22:$BX$22)</f>
        <v>0</v>
      </c>
      <c r="BF22" s="7">
        <f>SUMIF('Вспомогательная табл помесячно'!$F$5:$BX$5,'Горизонталь поквартально'!BF7,'Вспомогательная табл помесячно'!$F$22:$BX$22)</f>
        <v>0</v>
      </c>
      <c r="BG22" s="7">
        <f>SUMIF('Вспомогательная табл помесячно'!$F$5:$BX$5,'Горизонталь поквартально'!BG7,'Вспомогательная табл помесячно'!$F$22:$BX$22)</f>
        <v>0</v>
      </c>
      <c r="BH22" s="7">
        <f>SUMIF('Вспомогательная табл помесячно'!$F$5:$BX$5,'Горизонталь поквартально'!BH7,'Вспомогательная табл помесячно'!$F$22:$BX$22)</f>
        <v>0</v>
      </c>
      <c r="BI22" s="7">
        <f>SUMIF('Вспомогательная табл помесячно'!$F$5:$BX$5,'Горизонталь поквартально'!BI7,'Вспомогательная табл помесячно'!$F$22:$BX$22)</f>
        <v>0</v>
      </c>
      <c r="BJ22" s="7">
        <f>SUMIF('Вспомогательная табл помесячно'!$F$5:$BX$5,'Горизонталь поквартально'!BJ7,'Вспомогательная табл помесячно'!$F$22:$BX$22)</f>
        <v>0</v>
      </c>
      <c r="BK22" s="7">
        <f>SUMIF('Вспомогательная табл помесячно'!$F$5:$BX$5,'Горизонталь поквартально'!BK7,'Вспомогательная табл помесячно'!$F$22:$BX$22)</f>
        <v>0</v>
      </c>
      <c r="BL22" s="7">
        <f>SUMIF('Вспомогательная табл помесячно'!$F$5:$BX$5,'Горизонталь поквартально'!BL7,'Вспомогательная табл помесячно'!$F$22:$BX$22)</f>
        <v>0</v>
      </c>
      <c r="BM22" s="7">
        <f>SUMIF('Вспомогательная табл помесячно'!$F$5:$BX$5,'Горизонталь поквартально'!BM7,'Вспомогательная табл помесячно'!$F$22:$BX$22)</f>
        <v>0</v>
      </c>
      <c r="BN22" s="7">
        <f>SUMIF('Вспомогательная табл помесячно'!$F$5:$BX$5,'Горизонталь поквартально'!BN7,'Вспомогательная табл помесячно'!$F$22:$BX$22)</f>
        <v>0</v>
      </c>
      <c r="BO22" s="7">
        <f>SUMIF('Вспомогательная табл помесячно'!$F$5:$BX$5,'Горизонталь поквартально'!BO7,'Вспомогательная табл помесячно'!$F$22:$BX$22)</f>
        <v>0</v>
      </c>
      <c r="BP22" s="7">
        <f>SUMIF('Вспомогательная табл помесячно'!$F$5:$BX$5,'Горизонталь поквартально'!BP7,'Вспомогательная табл помесячно'!$F$22:$BX$22)</f>
        <v>0</v>
      </c>
      <c r="BQ22" s="7">
        <f>SUMIF('Вспомогательная табл помесячно'!$F$5:$BX$5,'Горизонталь поквартально'!BQ7,'Вспомогательная табл помесячно'!$F$22:$BX$22)</f>
        <v>0</v>
      </c>
      <c r="BR22" s="7">
        <f>SUMIF('Вспомогательная табл помесячно'!$F$5:$BX$5,'Горизонталь поквартально'!BR7,'Вспомогательная табл помесячно'!$F$22:$BX$22)</f>
        <v>0</v>
      </c>
      <c r="BS22" s="7">
        <f>SUMIF('Вспомогательная табл помесячно'!$F$5:$BX$5,'Горизонталь поквартально'!BS7,'Вспомогательная табл помесячно'!$F$22:$BX$22)</f>
        <v>0</v>
      </c>
      <c r="BT22" s="7">
        <f>SUMIF('Вспомогательная табл помесячно'!$F$5:$BX$5,'Горизонталь поквартально'!BT7,'Вспомогательная табл помесячно'!$F$22:$BX$22)</f>
        <v>0</v>
      </c>
      <c r="BU22" s="7">
        <f>SUMIF('Вспомогательная табл помесячно'!$F$5:$BX$5,'Горизонталь поквартально'!BU7,'Вспомогательная табл помесячно'!$F$22:$BX$22)</f>
        <v>0</v>
      </c>
      <c r="BV22" s="7">
        <f>SUMIF('Вспомогательная табл помесячно'!$F$5:$BX$5,'Горизонталь поквартально'!BV7,'Вспомогательная табл помесячно'!$F$22:$BX$22)</f>
        <v>0</v>
      </c>
      <c r="BW22" s="81">
        <f>SUMIF('Вспомогательная табл помесячно'!$F$5:$BX$5,'Горизонталь поквартально'!BW7,'Вспомогательная табл помесячно'!$F$22:$BX$22)</f>
        <v>0</v>
      </c>
    </row>
    <row r="23" spans="1:75" x14ac:dyDescent="0.3">
      <c r="A23" s="92">
        <f t="shared" si="0"/>
        <v>289800000</v>
      </c>
      <c r="B23" s="93" t="b">
        <f t="shared" si="1"/>
        <v>1</v>
      </c>
      <c r="C23" s="15" t="s">
        <v>16</v>
      </c>
      <c r="D23" s="103" t="s">
        <v>6</v>
      </c>
      <c r="E23" s="16">
        <f t="shared" si="5"/>
        <v>289800000</v>
      </c>
      <c r="F23" s="7">
        <f>SUMIF('Вспомогательная табл помесячно'!$F$5:$BX$5,'Горизонталь поквартально'!F7,'Вспомогательная табл помесячно'!$F$23:$BX$23)</f>
        <v>0</v>
      </c>
      <c r="G23" s="7">
        <f>SUMIF('Вспомогательная табл помесячно'!$F$5:$BX$5,'Горизонталь поквартально'!G7,'Вспомогательная табл помесячно'!$F$23:$BX$23)</f>
        <v>0</v>
      </c>
      <c r="H23" s="7">
        <f>SUMIF('Вспомогательная табл помесячно'!$F$5:$BX$5,'Горизонталь поквартально'!H7,'Вспомогательная табл помесячно'!$F$23:$BX$23)</f>
        <v>14490000</v>
      </c>
      <c r="I23" s="7">
        <f>SUMIF('Вспомогательная табл помесячно'!$F$5:$BX$5,'Горизонталь поквартально'!I7,'Вспомогательная табл помесячно'!$F$23:$BX$23)</f>
        <v>14490000</v>
      </c>
      <c r="J23" s="7">
        <f>SUMIF('Вспомогательная табл помесячно'!$F$5:$BX$5,'Горизонталь поквартально'!J7,'Вспомогательная табл помесячно'!$F$23:$BX$23)</f>
        <v>14490000</v>
      </c>
      <c r="K23" s="7">
        <f>SUMIF('Вспомогательная табл помесячно'!$F$5:$BX$5,'Горизонталь поквартально'!K7,'Вспомогательная табл помесячно'!$F$23:$BX$23)</f>
        <v>14490000</v>
      </c>
      <c r="L23" s="7">
        <f>SUMIF('Вспомогательная табл помесячно'!$F$5:$BX$5,'Горизонталь поквартально'!L7,'Вспомогательная табл помесячно'!$F$23:$BX$23)</f>
        <v>14490000</v>
      </c>
      <c r="M23" s="7">
        <f>SUMIF('Вспомогательная табл помесячно'!$F$5:$BX$5,'Горизонталь поквартально'!M7,'Вспомогательная табл помесячно'!$F$23:$BX$23)</f>
        <v>14490000</v>
      </c>
      <c r="N23" s="7">
        <f>SUMIF('Вспомогательная табл помесячно'!$F$5:$BX$5,'Горизонталь поквартально'!N7,'Вспомогательная табл помесячно'!$F$23:$BX$23)</f>
        <v>14490000</v>
      </c>
      <c r="O23" s="7">
        <f>SUMIF('Вспомогательная табл помесячно'!$F$5:$BX$5,'Горизонталь поквартально'!O7,'Вспомогательная табл помесячно'!$F$23:$BX$23)</f>
        <v>14490000</v>
      </c>
      <c r="P23" s="7">
        <f>SUMIF('Вспомогательная табл помесячно'!$F$5:$BX$5,'Горизонталь поквартально'!P7,'Вспомогательная табл помесячно'!$F$23:$BX$23)</f>
        <v>14490000</v>
      </c>
      <c r="Q23" s="7">
        <f>SUMIF('Вспомогательная табл помесячно'!$F$5:$BX$5,'Горизонталь поквартально'!Q7,'Вспомогательная табл помесячно'!$F$23:$BX$23)</f>
        <v>14490000</v>
      </c>
      <c r="R23" s="7">
        <f>SUMIF('Вспомогательная табл помесячно'!$F$5:$BX$5,'Горизонталь поквартально'!R7,'Вспомогательная табл помесячно'!$F$23:$BX$23)</f>
        <v>14490000</v>
      </c>
      <c r="S23" s="7">
        <f>SUMIF('Вспомогательная табл помесячно'!$F$5:$BX$5,'Горизонталь поквартально'!S7,'Вспомогательная табл помесячно'!$F$23:$BX$23)</f>
        <v>14490000</v>
      </c>
      <c r="T23" s="7">
        <f>SUMIF('Вспомогательная табл помесячно'!$F$5:$BX$5,'Горизонталь поквартально'!T7,'Вспомогательная табл помесячно'!$F$23:$BX$23)</f>
        <v>14490000</v>
      </c>
      <c r="U23" s="7">
        <f>SUMIF('Вспомогательная табл помесячно'!$F$5:$BX$5,'Горизонталь поквартально'!U7,'Вспомогательная табл помесячно'!$F$23:$BX$23)</f>
        <v>14490000</v>
      </c>
      <c r="V23" s="7">
        <f>SUMIF('Вспомогательная табл помесячно'!$F$5:$BX$5,'Горизонталь поквартально'!V7,'Вспомогательная табл помесячно'!$F$23:$BX$23)</f>
        <v>14490000</v>
      </c>
      <c r="W23" s="7">
        <f>SUMIF('Вспомогательная табл помесячно'!$F$5:$BX$5,'Горизонталь поквартально'!W7,'Вспомогательная табл помесячно'!$F$23:$BX$23)</f>
        <v>14490000</v>
      </c>
      <c r="X23" s="7">
        <f>SUMIF('Вспомогательная табл помесячно'!$F$5:$BX$5,'Горизонталь поквартально'!X7,'Вспомогательная табл помесячно'!$F$23:$BX$23)</f>
        <v>14490000</v>
      </c>
      <c r="Y23" s="7">
        <f>SUMIF('Вспомогательная табл помесячно'!$F$5:$BX$5,'Горизонталь поквартально'!Y7,'Вспомогательная табл помесячно'!$F$23:$BX$23)</f>
        <v>14490000</v>
      </c>
      <c r="Z23" s="7">
        <f>SUMIF('Вспомогательная табл помесячно'!$F$5:$BX$5,'Горизонталь поквартально'!Z7,'Вспомогательная табл помесячно'!$F$23:$BX$23)</f>
        <v>14490000</v>
      </c>
      <c r="AA23" s="7">
        <f>SUMIF('Вспомогательная табл помесячно'!$F$5:$BX$5,'Горизонталь поквартально'!AA7,'Вспомогательная табл помесячно'!$F$23:$BX$23)</f>
        <v>14490000</v>
      </c>
      <c r="AB23" s="7">
        <f>SUMIF('Вспомогательная табл помесячно'!$F$5:$BX$5,'Горизонталь поквартально'!AB7,'Вспомогательная табл помесячно'!$F$23:$BX$23)</f>
        <v>0</v>
      </c>
      <c r="AC23" s="7">
        <f>SUMIF('Вспомогательная табл помесячно'!$F$5:$BX$5,'Горизонталь поквартально'!AC7,'Вспомогательная табл помесячно'!$F$23:$BX$23)</f>
        <v>0</v>
      </c>
      <c r="AD23" s="7">
        <f>SUMIF('Вспомогательная табл помесячно'!$F$5:$BX$5,'Горизонталь поквартально'!AD7,'Вспомогательная табл помесячно'!$F$23:$BX$23)</f>
        <v>0</v>
      </c>
      <c r="AE23" s="7">
        <f>SUMIF('Вспомогательная табл помесячно'!$F$5:$BX$5,'Горизонталь поквартально'!AE7,'Вспомогательная табл помесячно'!$F$23:$BX$23)</f>
        <v>0</v>
      </c>
      <c r="AF23" s="7">
        <f>SUMIF('Вспомогательная табл помесячно'!$F$5:$BX$5,'Горизонталь поквартально'!AF7,'Вспомогательная табл помесячно'!$F$23:$BX$23)</f>
        <v>0</v>
      </c>
      <c r="AG23" s="7">
        <f>SUMIF('Вспомогательная табл помесячно'!$F$5:$BX$5,'Горизонталь поквартально'!AG7,'Вспомогательная табл помесячно'!$F$23:$BX$23)</f>
        <v>0</v>
      </c>
      <c r="AH23" s="7">
        <f>SUMIF('Вспомогательная табл помесячно'!$F$5:$BX$5,'Горизонталь поквартально'!AH7,'Вспомогательная табл помесячно'!$F$23:$BX$23)</f>
        <v>0</v>
      </c>
      <c r="AI23" s="7">
        <f>SUMIF('Вспомогательная табл помесячно'!$F$5:$BX$5,'Горизонталь поквартально'!AI7,'Вспомогательная табл помесячно'!$F$23:$BX$23)</f>
        <v>0</v>
      </c>
      <c r="AJ23" s="7">
        <f>SUMIF('Вспомогательная табл помесячно'!$F$5:$BX$5,'Горизонталь поквартально'!AJ7,'Вспомогательная табл помесячно'!$F$23:$BX$23)</f>
        <v>0</v>
      </c>
      <c r="AK23" s="7">
        <f>SUMIF('Вспомогательная табл помесячно'!$F$5:$BX$5,'Горизонталь поквартально'!AK7,'Вспомогательная табл помесячно'!$F$23:$BX$23)</f>
        <v>0</v>
      </c>
      <c r="AL23" s="7">
        <f>SUMIF('Вспомогательная табл помесячно'!$F$5:$BX$5,'Горизонталь поквартально'!AL7,'Вспомогательная табл помесячно'!$F$23:$BX$23)</f>
        <v>0</v>
      </c>
      <c r="AM23" s="7">
        <f>SUMIF('Вспомогательная табл помесячно'!$F$5:$BX$5,'Горизонталь поквартально'!AM7,'Вспомогательная табл помесячно'!$F$23:$BX$23)</f>
        <v>0</v>
      </c>
      <c r="AN23" s="7">
        <f>SUMIF('Вспомогательная табл помесячно'!$F$5:$BX$5,'Горизонталь поквартально'!AN7,'Вспомогательная табл помесячно'!$F$23:$BX$23)</f>
        <v>0</v>
      </c>
      <c r="AO23" s="7">
        <f>SUMIF('Вспомогательная табл помесячно'!$F$5:$BX$5,'Горизонталь поквартально'!AO7,'Вспомогательная табл помесячно'!$F$23:$BX$23)</f>
        <v>0</v>
      </c>
      <c r="AP23" s="7">
        <f>SUMIF('Вспомогательная табл помесячно'!$F$5:$BX$5,'Горизонталь поквартально'!AP7,'Вспомогательная табл помесячно'!$F$23:$BX$23)</f>
        <v>0</v>
      </c>
      <c r="AQ23" s="7">
        <f>SUMIF('Вспомогательная табл помесячно'!$F$5:$BX$5,'Горизонталь поквартально'!AQ7,'Вспомогательная табл помесячно'!$F$23:$BX$23)</f>
        <v>0</v>
      </c>
      <c r="AR23" s="7">
        <f>SUMIF('Вспомогательная табл помесячно'!$F$5:$BX$5,'Горизонталь поквартально'!AR7,'Вспомогательная табл помесячно'!$F$23:$BX$23)</f>
        <v>0</v>
      </c>
      <c r="AS23" s="7">
        <f>SUMIF('Вспомогательная табл помесячно'!$F$5:$BX$5,'Горизонталь поквартально'!AS7,'Вспомогательная табл помесячно'!$F$23:$BX$23)</f>
        <v>0</v>
      </c>
      <c r="AT23" s="7">
        <f>SUMIF('Вспомогательная табл помесячно'!$F$5:$BX$5,'Горизонталь поквартально'!AT7,'Вспомогательная табл помесячно'!$F$23:$BX$23)</f>
        <v>0</v>
      </c>
      <c r="AU23" s="7">
        <f>SUMIF('Вспомогательная табл помесячно'!$F$5:$BX$5,'Горизонталь поквартально'!AU7,'Вспомогательная табл помесячно'!$F$23:$BX$23)</f>
        <v>0</v>
      </c>
      <c r="AV23" s="7">
        <f>SUMIF('Вспомогательная табл помесячно'!$F$5:$BX$5,'Горизонталь поквартально'!AV7,'Вспомогательная табл помесячно'!$F$23:$BX$23)</f>
        <v>0</v>
      </c>
      <c r="AW23" s="7">
        <f>SUMIF('Вспомогательная табл помесячно'!$F$5:$BX$5,'Горизонталь поквартально'!AW7,'Вспомогательная табл помесячно'!$F$23:$BX$23)</f>
        <v>0</v>
      </c>
      <c r="AX23" s="7">
        <f>SUMIF('Вспомогательная табл помесячно'!$F$5:$BX$5,'Горизонталь поквартально'!AX7,'Вспомогательная табл помесячно'!$F$23:$BX$23)</f>
        <v>0</v>
      </c>
      <c r="AY23" s="7">
        <f>SUMIF('Вспомогательная табл помесячно'!$F$5:$BX$5,'Горизонталь поквартально'!AY7,'Вспомогательная табл помесячно'!$F$23:$BX$23)</f>
        <v>0</v>
      </c>
      <c r="AZ23" s="7">
        <f>SUMIF('Вспомогательная табл помесячно'!$F$5:$BX$5,'Горизонталь поквартально'!AZ7,'Вспомогательная табл помесячно'!$F$23:$BX$23)</f>
        <v>0</v>
      </c>
      <c r="BA23" s="7">
        <f>SUMIF('Вспомогательная табл помесячно'!$F$5:$BX$5,'Горизонталь поквартально'!BA7,'Вспомогательная табл помесячно'!$F$23:$BX$23)</f>
        <v>0</v>
      </c>
      <c r="BB23" s="7">
        <f>SUMIF('Вспомогательная табл помесячно'!$F$5:$BX$5,'Горизонталь поквартально'!BB7,'Вспомогательная табл помесячно'!$F$23:$BX$23)</f>
        <v>0</v>
      </c>
      <c r="BC23" s="7">
        <f>SUMIF('Вспомогательная табл помесячно'!$F$5:$BX$5,'Горизонталь поквартально'!BC7,'Вспомогательная табл помесячно'!$F$23:$BX$23)</f>
        <v>0</v>
      </c>
      <c r="BD23" s="7">
        <f>SUMIF('Вспомогательная табл помесячно'!$F$5:$BX$5,'Горизонталь поквартально'!BD7,'Вспомогательная табл помесячно'!$F$23:$BX$23)</f>
        <v>0</v>
      </c>
      <c r="BE23" s="7">
        <f>SUMIF('Вспомогательная табл помесячно'!$F$5:$BX$5,'Горизонталь поквартально'!BE7,'Вспомогательная табл помесячно'!$F$23:$BX$23)</f>
        <v>0</v>
      </c>
      <c r="BF23" s="7">
        <f>SUMIF('Вспомогательная табл помесячно'!$F$5:$BX$5,'Горизонталь поквартально'!BF7,'Вспомогательная табл помесячно'!$F$23:$BX$23)</f>
        <v>0</v>
      </c>
      <c r="BG23" s="7">
        <f>SUMIF('Вспомогательная табл помесячно'!$F$5:$BX$5,'Горизонталь поквартально'!BG7,'Вспомогательная табл помесячно'!$F$23:$BX$23)</f>
        <v>0</v>
      </c>
      <c r="BH23" s="7">
        <f>SUMIF('Вспомогательная табл помесячно'!$F$5:$BX$5,'Горизонталь поквартально'!BH7,'Вспомогательная табл помесячно'!$F$23:$BX$23)</f>
        <v>0</v>
      </c>
      <c r="BI23" s="7">
        <f>SUMIF('Вспомогательная табл помесячно'!$F$5:$BX$5,'Горизонталь поквартально'!BI7,'Вспомогательная табл помесячно'!$F$23:$BX$23)</f>
        <v>0</v>
      </c>
      <c r="BJ23" s="7">
        <f>SUMIF('Вспомогательная табл помесячно'!$F$5:$BX$5,'Горизонталь поквартально'!BJ7,'Вспомогательная табл помесячно'!$F$23:$BX$23)</f>
        <v>0</v>
      </c>
      <c r="BK23" s="7">
        <f>SUMIF('Вспомогательная табл помесячно'!$F$5:$BX$5,'Горизонталь поквартально'!BK7,'Вспомогательная табл помесячно'!$F$23:$BX$23)</f>
        <v>0</v>
      </c>
      <c r="BL23" s="7">
        <f>SUMIF('Вспомогательная табл помесячно'!$F$5:$BX$5,'Горизонталь поквартально'!BL7,'Вспомогательная табл помесячно'!$F$23:$BX$23)</f>
        <v>0</v>
      </c>
      <c r="BM23" s="7">
        <f>SUMIF('Вспомогательная табл помесячно'!$F$5:$BX$5,'Горизонталь поквартально'!BM7,'Вспомогательная табл помесячно'!$F$23:$BX$23)</f>
        <v>0</v>
      </c>
      <c r="BN23" s="7">
        <f>SUMIF('Вспомогательная табл помесячно'!$F$5:$BX$5,'Горизонталь поквартально'!BN7,'Вспомогательная табл помесячно'!$F$23:$BX$23)</f>
        <v>0</v>
      </c>
      <c r="BO23" s="7">
        <f>SUMIF('Вспомогательная табл помесячно'!$F$5:$BX$5,'Горизонталь поквартально'!BO7,'Вспомогательная табл помесячно'!$F$23:$BX$23)</f>
        <v>0</v>
      </c>
      <c r="BP23" s="7">
        <f>SUMIF('Вспомогательная табл помесячно'!$F$5:$BX$5,'Горизонталь поквартально'!BP7,'Вспомогательная табл помесячно'!$F$23:$BX$23)</f>
        <v>0</v>
      </c>
      <c r="BQ23" s="7">
        <f>SUMIF('Вспомогательная табл помесячно'!$F$5:$BX$5,'Горизонталь поквартально'!BQ7,'Вспомогательная табл помесячно'!$F$23:$BX$23)</f>
        <v>0</v>
      </c>
      <c r="BR23" s="7">
        <f>SUMIF('Вспомогательная табл помесячно'!$F$5:$BX$5,'Горизонталь поквартально'!BR7,'Вспомогательная табл помесячно'!$F$23:$BX$23)</f>
        <v>0</v>
      </c>
      <c r="BS23" s="7">
        <f>SUMIF('Вспомогательная табл помесячно'!$F$5:$BX$5,'Горизонталь поквартально'!BS7,'Вспомогательная табл помесячно'!$F$23:$BX$23)</f>
        <v>0</v>
      </c>
      <c r="BT23" s="7">
        <f>SUMIF('Вспомогательная табл помесячно'!$F$5:$BX$5,'Горизонталь поквартально'!BT7,'Вспомогательная табл помесячно'!$F$23:$BX$23)</f>
        <v>0</v>
      </c>
      <c r="BU23" s="7">
        <f>SUMIF('Вспомогательная табл помесячно'!$F$5:$BX$5,'Горизонталь поквартально'!BU7,'Вспомогательная табл помесячно'!$F$23:$BX$23)</f>
        <v>0</v>
      </c>
      <c r="BV23" s="7">
        <f>SUMIF('Вспомогательная табл помесячно'!$F$5:$BX$5,'Горизонталь поквартально'!BV7,'Вспомогательная табл помесячно'!$F$23:$BX$23)</f>
        <v>0</v>
      </c>
      <c r="BW23" s="81">
        <f>SUMIF('Вспомогательная табл помесячно'!$F$5:$BX$5,'Горизонталь поквартально'!BW7,'Вспомогательная табл помесячно'!$F$23:$BX$23)</f>
        <v>0</v>
      </c>
    </row>
    <row r="24" spans="1:75" x14ac:dyDescent="0.3">
      <c r="A24" s="92">
        <f t="shared" si="0"/>
        <v>2930158295.0221829</v>
      </c>
      <c r="B24" s="93" t="b">
        <f t="shared" si="1"/>
        <v>1</v>
      </c>
      <c r="C24" s="15" t="s">
        <v>85</v>
      </c>
      <c r="D24" s="103" t="s">
        <v>6</v>
      </c>
      <c r="E24" s="159">
        <f t="shared" ref="E24:AJ24" si="10">E8-E9</f>
        <v>2930158295.0221825</v>
      </c>
      <c r="F24" s="159">
        <f t="shared" si="10"/>
        <v>-128122807.01754387</v>
      </c>
      <c r="G24" s="159">
        <f t="shared" si="10"/>
        <v>-238122807.01754388</v>
      </c>
      <c r="H24" s="159">
        <f t="shared" si="10"/>
        <v>11548105.668016076</v>
      </c>
      <c r="I24" s="159">
        <f t="shared" si="10"/>
        <v>86411725.587044418</v>
      </c>
      <c r="J24" s="159">
        <f t="shared" si="10"/>
        <v>173366365.74898773</v>
      </c>
      <c r="K24" s="159">
        <f t="shared" si="10"/>
        <v>172703025.78947359</v>
      </c>
      <c r="L24" s="159">
        <f t="shared" si="10"/>
        <v>183210880.86656898</v>
      </c>
      <c r="M24" s="159">
        <f t="shared" si="10"/>
        <v>185202382.35851485</v>
      </c>
      <c r="N24" s="159">
        <f t="shared" si="10"/>
        <v>182849588.21776199</v>
      </c>
      <c r="O24" s="159">
        <f t="shared" si="10"/>
        <v>180496794.07700914</v>
      </c>
      <c r="P24" s="159">
        <f t="shared" si="10"/>
        <v>178143999.93625629</v>
      </c>
      <c r="Q24" s="159">
        <f t="shared" si="10"/>
        <v>187099531.94848818</v>
      </c>
      <c r="R24" s="159">
        <f t="shared" si="10"/>
        <v>185923134.87811172</v>
      </c>
      <c r="S24" s="159">
        <f t="shared" si="10"/>
        <v>184746737.80773532</v>
      </c>
      <c r="T24" s="159">
        <f t="shared" si="10"/>
        <v>183570340.73735887</v>
      </c>
      <c r="U24" s="159">
        <f t="shared" si="10"/>
        <v>182393943.66698241</v>
      </c>
      <c r="V24" s="159">
        <f t="shared" si="10"/>
        <v>181217546.59660602</v>
      </c>
      <c r="W24" s="159">
        <f t="shared" si="10"/>
        <v>180041149.52622956</v>
      </c>
      <c r="X24" s="159">
        <f t="shared" si="10"/>
        <v>178864752.45585316</v>
      </c>
      <c r="Y24" s="159">
        <f t="shared" si="10"/>
        <v>177688355.38547671</v>
      </c>
      <c r="Z24" s="159">
        <f t="shared" si="10"/>
        <v>176511958.31510025</v>
      </c>
      <c r="AA24" s="159">
        <f t="shared" si="10"/>
        <v>175335561.24472386</v>
      </c>
      <c r="AB24" s="159">
        <f t="shared" si="10"/>
        <v>-289933510.21656644</v>
      </c>
      <c r="AC24" s="159">
        <f t="shared" si="10"/>
        <v>239011538.46153843</v>
      </c>
      <c r="AD24" s="16">
        <f t="shared" si="10"/>
        <v>0</v>
      </c>
      <c r="AE24" s="16">
        <f t="shared" si="10"/>
        <v>0</v>
      </c>
      <c r="AF24" s="16">
        <f t="shared" si="10"/>
        <v>0</v>
      </c>
      <c r="AG24" s="16">
        <f t="shared" si="10"/>
        <v>0</v>
      </c>
      <c r="AH24" s="16">
        <f t="shared" si="10"/>
        <v>0</v>
      </c>
      <c r="AI24" s="16">
        <f t="shared" si="10"/>
        <v>0</v>
      </c>
      <c r="AJ24" s="16">
        <f t="shared" si="10"/>
        <v>0</v>
      </c>
      <c r="AK24" s="16">
        <f t="shared" ref="AK24:BP24" si="11">AK8-AK9</f>
        <v>0</v>
      </c>
      <c r="AL24" s="16">
        <f t="shared" si="11"/>
        <v>0</v>
      </c>
      <c r="AM24" s="16">
        <f t="shared" si="11"/>
        <v>0</v>
      </c>
      <c r="AN24" s="16">
        <f t="shared" si="11"/>
        <v>0</v>
      </c>
      <c r="AO24" s="16">
        <f t="shared" si="11"/>
        <v>0</v>
      </c>
      <c r="AP24" s="16">
        <f t="shared" si="11"/>
        <v>0</v>
      </c>
      <c r="AQ24" s="16">
        <f t="shared" si="11"/>
        <v>0</v>
      </c>
      <c r="AR24" s="16">
        <f t="shared" si="11"/>
        <v>0</v>
      </c>
      <c r="AS24" s="16">
        <f t="shared" si="11"/>
        <v>0</v>
      </c>
      <c r="AT24" s="16">
        <f t="shared" si="11"/>
        <v>0</v>
      </c>
      <c r="AU24" s="16">
        <f t="shared" si="11"/>
        <v>0</v>
      </c>
      <c r="AV24" s="16">
        <f t="shared" si="11"/>
        <v>0</v>
      </c>
      <c r="AW24" s="16">
        <f t="shared" si="11"/>
        <v>0</v>
      </c>
      <c r="AX24" s="16">
        <f t="shared" si="11"/>
        <v>0</v>
      </c>
      <c r="AY24" s="16">
        <f t="shared" si="11"/>
        <v>0</v>
      </c>
      <c r="AZ24" s="16">
        <f t="shared" si="11"/>
        <v>0</v>
      </c>
      <c r="BA24" s="16">
        <f t="shared" si="11"/>
        <v>0</v>
      </c>
      <c r="BB24" s="16">
        <f t="shared" si="11"/>
        <v>0</v>
      </c>
      <c r="BC24" s="16">
        <f t="shared" si="11"/>
        <v>0</v>
      </c>
      <c r="BD24" s="16">
        <f t="shared" si="11"/>
        <v>0</v>
      </c>
      <c r="BE24" s="16">
        <f t="shared" si="11"/>
        <v>0</v>
      </c>
      <c r="BF24" s="16">
        <f t="shared" si="11"/>
        <v>0</v>
      </c>
      <c r="BG24" s="16">
        <f t="shared" si="11"/>
        <v>0</v>
      </c>
      <c r="BH24" s="16">
        <f t="shared" si="11"/>
        <v>0</v>
      </c>
      <c r="BI24" s="16">
        <f t="shared" si="11"/>
        <v>0</v>
      </c>
      <c r="BJ24" s="16">
        <f t="shared" si="11"/>
        <v>0</v>
      </c>
      <c r="BK24" s="16">
        <f t="shared" si="11"/>
        <v>0</v>
      </c>
      <c r="BL24" s="16">
        <f t="shared" si="11"/>
        <v>0</v>
      </c>
      <c r="BM24" s="16">
        <f t="shared" si="11"/>
        <v>0</v>
      </c>
      <c r="BN24" s="16">
        <f t="shared" si="11"/>
        <v>0</v>
      </c>
      <c r="BO24" s="16">
        <f t="shared" si="11"/>
        <v>0</v>
      </c>
      <c r="BP24" s="16">
        <f t="shared" si="11"/>
        <v>0</v>
      </c>
      <c r="BQ24" s="16">
        <f t="shared" ref="BQ24:BW24" si="12">BQ8-BQ9</f>
        <v>0</v>
      </c>
      <c r="BR24" s="16">
        <f t="shared" si="12"/>
        <v>0</v>
      </c>
      <c r="BS24" s="16">
        <f t="shared" si="12"/>
        <v>0</v>
      </c>
      <c r="BT24" s="16">
        <f t="shared" si="12"/>
        <v>0</v>
      </c>
      <c r="BU24" s="16">
        <f t="shared" si="12"/>
        <v>0</v>
      </c>
      <c r="BV24" s="16">
        <f t="shared" si="12"/>
        <v>0</v>
      </c>
      <c r="BW24" s="14">
        <f t="shared" si="12"/>
        <v>0</v>
      </c>
    </row>
    <row r="25" spans="1:75" x14ac:dyDescent="0.3">
      <c r="A25" s="24"/>
      <c r="B25" s="83"/>
      <c r="C25" s="15" t="s">
        <v>18</v>
      </c>
      <c r="D25" s="101"/>
      <c r="E25" s="19">
        <f>E24/E8</f>
        <v>0.22749676203588373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5"/>
    </row>
    <row r="26" spans="1:75" ht="15" thickBot="1" x14ac:dyDescent="0.35">
      <c r="A26" s="25"/>
      <c r="B26" s="84"/>
      <c r="C26" s="21" t="s">
        <v>19</v>
      </c>
      <c r="D26" s="102"/>
      <c r="E26" s="22">
        <f>E24/E9</f>
        <v>0.29449295595891239</v>
      </c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35"/>
    </row>
    <row r="27" spans="1:75" ht="15" thickBot="1" x14ac:dyDescent="0.35"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75" x14ac:dyDescent="0.3">
      <c r="C28" s="118" t="s">
        <v>105</v>
      </c>
      <c r="D28" s="119" t="s">
        <v>6</v>
      </c>
      <c r="E28" s="120">
        <f>SUM(F28:BW28)</f>
        <v>2930158295.0221829</v>
      </c>
      <c r="F28" s="120">
        <f t="shared" ref="F28:AK28" si="13">F8-F9</f>
        <v>-128122807.01754387</v>
      </c>
      <c r="G28" s="120">
        <f t="shared" si="13"/>
        <v>-238122807.01754388</v>
      </c>
      <c r="H28" s="120">
        <f t="shared" si="13"/>
        <v>11548105.668016076</v>
      </c>
      <c r="I28" s="120">
        <f t="shared" si="13"/>
        <v>86411725.587044418</v>
      </c>
      <c r="J28" s="120">
        <f t="shared" si="13"/>
        <v>173366365.74898773</v>
      </c>
      <c r="K28" s="120">
        <f t="shared" si="13"/>
        <v>172703025.78947359</v>
      </c>
      <c r="L28" s="120">
        <f t="shared" si="13"/>
        <v>183210880.86656898</v>
      </c>
      <c r="M28" s="120">
        <f t="shared" si="13"/>
        <v>185202382.35851485</v>
      </c>
      <c r="N28" s="120">
        <f t="shared" si="13"/>
        <v>182849588.21776199</v>
      </c>
      <c r="O28" s="120">
        <f t="shared" si="13"/>
        <v>180496794.07700914</v>
      </c>
      <c r="P28" s="120">
        <f t="shared" si="13"/>
        <v>178143999.93625629</v>
      </c>
      <c r="Q28" s="120">
        <f t="shared" si="13"/>
        <v>187099531.94848818</v>
      </c>
      <c r="R28" s="120">
        <f t="shared" si="13"/>
        <v>185923134.87811172</v>
      </c>
      <c r="S28" s="120">
        <f t="shared" si="13"/>
        <v>184746737.80773532</v>
      </c>
      <c r="T28" s="120">
        <f t="shared" si="13"/>
        <v>183570340.73735887</v>
      </c>
      <c r="U28" s="120">
        <f t="shared" si="13"/>
        <v>182393943.66698241</v>
      </c>
      <c r="V28" s="120">
        <f t="shared" si="13"/>
        <v>181217546.59660602</v>
      </c>
      <c r="W28" s="120">
        <f t="shared" si="13"/>
        <v>180041149.52622956</v>
      </c>
      <c r="X28" s="120">
        <f t="shared" si="13"/>
        <v>178864752.45585316</v>
      </c>
      <c r="Y28" s="120">
        <f t="shared" si="13"/>
        <v>177688355.38547671</v>
      </c>
      <c r="Z28" s="120">
        <f t="shared" si="13"/>
        <v>176511958.31510025</v>
      </c>
      <c r="AA28" s="120">
        <f t="shared" si="13"/>
        <v>175335561.24472386</v>
      </c>
      <c r="AB28" s="120">
        <f t="shared" si="13"/>
        <v>-289933510.21656644</v>
      </c>
      <c r="AC28" s="120">
        <f t="shared" si="13"/>
        <v>239011538.46153843</v>
      </c>
      <c r="AD28" s="120">
        <f t="shared" si="13"/>
        <v>0</v>
      </c>
      <c r="AE28" s="120">
        <f t="shared" si="13"/>
        <v>0</v>
      </c>
      <c r="AF28" s="120">
        <f t="shared" si="13"/>
        <v>0</v>
      </c>
      <c r="AG28" s="120">
        <f t="shared" si="13"/>
        <v>0</v>
      </c>
      <c r="AH28" s="120">
        <f t="shared" si="13"/>
        <v>0</v>
      </c>
      <c r="AI28" s="120">
        <f t="shared" si="13"/>
        <v>0</v>
      </c>
      <c r="AJ28" s="120">
        <f t="shared" si="13"/>
        <v>0</v>
      </c>
      <c r="AK28" s="120">
        <f t="shared" si="13"/>
        <v>0</v>
      </c>
      <c r="AL28" s="120">
        <f t="shared" ref="AL28:BQ28" si="14">AL8-AL9</f>
        <v>0</v>
      </c>
      <c r="AM28" s="120">
        <f t="shared" si="14"/>
        <v>0</v>
      </c>
      <c r="AN28" s="120">
        <f t="shared" si="14"/>
        <v>0</v>
      </c>
      <c r="AO28" s="120">
        <f t="shared" si="14"/>
        <v>0</v>
      </c>
      <c r="AP28" s="120">
        <f t="shared" si="14"/>
        <v>0</v>
      </c>
      <c r="AQ28" s="120">
        <f t="shared" si="14"/>
        <v>0</v>
      </c>
      <c r="AR28" s="120">
        <f t="shared" si="14"/>
        <v>0</v>
      </c>
      <c r="AS28" s="120">
        <f t="shared" si="14"/>
        <v>0</v>
      </c>
      <c r="AT28" s="120">
        <f t="shared" si="14"/>
        <v>0</v>
      </c>
      <c r="AU28" s="120">
        <f t="shared" si="14"/>
        <v>0</v>
      </c>
      <c r="AV28" s="120">
        <f t="shared" si="14"/>
        <v>0</v>
      </c>
      <c r="AW28" s="120">
        <f t="shared" si="14"/>
        <v>0</v>
      </c>
      <c r="AX28" s="120">
        <f t="shared" si="14"/>
        <v>0</v>
      </c>
      <c r="AY28" s="120">
        <f t="shared" si="14"/>
        <v>0</v>
      </c>
      <c r="AZ28" s="120">
        <f t="shared" si="14"/>
        <v>0</v>
      </c>
      <c r="BA28" s="120">
        <f t="shared" si="14"/>
        <v>0</v>
      </c>
      <c r="BB28" s="120">
        <f t="shared" si="14"/>
        <v>0</v>
      </c>
      <c r="BC28" s="120">
        <f t="shared" si="14"/>
        <v>0</v>
      </c>
      <c r="BD28" s="120">
        <f t="shared" si="14"/>
        <v>0</v>
      </c>
      <c r="BE28" s="120">
        <f t="shared" si="14"/>
        <v>0</v>
      </c>
      <c r="BF28" s="120">
        <f t="shared" si="14"/>
        <v>0</v>
      </c>
      <c r="BG28" s="120">
        <f t="shared" si="14"/>
        <v>0</v>
      </c>
      <c r="BH28" s="120">
        <f t="shared" si="14"/>
        <v>0</v>
      </c>
      <c r="BI28" s="120">
        <f t="shared" si="14"/>
        <v>0</v>
      </c>
      <c r="BJ28" s="120">
        <f t="shared" si="14"/>
        <v>0</v>
      </c>
      <c r="BK28" s="120">
        <f t="shared" si="14"/>
        <v>0</v>
      </c>
      <c r="BL28" s="120">
        <f t="shared" si="14"/>
        <v>0</v>
      </c>
      <c r="BM28" s="120">
        <f t="shared" si="14"/>
        <v>0</v>
      </c>
      <c r="BN28" s="120">
        <f t="shared" si="14"/>
        <v>0</v>
      </c>
      <c r="BO28" s="120">
        <f t="shared" si="14"/>
        <v>0</v>
      </c>
      <c r="BP28" s="120">
        <f t="shared" si="14"/>
        <v>0</v>
      </c>
      <c r="BQ28" s="120">
        <f t="shared" si="14"/>
        <v>0</v>
      </c>
      <c r="BR28" s="120">
        <f t="shared" ref="BR28:BW28" si="15">BR8-BR9</f>
        <v>0</v>
      </c>
      <c r="BS28" s="120">
        <f t="shared" si="15"/>
        <v>0</v>
      </c>
      <c r="BT28" s="120">
        <f t="shared" si="15"/>
        <v>0</v>
      </c>
      <c r="BU28" s="120">
        <f t="shared" si="15"/>
        <v>0</v>
      </c>
      <c r="BV28" s="120">
        <f t="shared" si="15"/>
        <v>0</v>
      </c>
      <c r="BW28" s="121">
        <f t="shared" si="15"/>
        <v>0</v>
      </c>
    </row>
    <row r="29" spans="1:75" x14ac:dyDescent="0.3">
      <c r="C29" s="122" t="s">
        <v>120</v>
      </c>
      <c r="D29" s="123"/>
      <c r="E29" s="7">
        <f>BW29</f>
        <v>2930158295.0221829</v>
      </c>
      <c r="F29" s="124">
        <f>F28</f>
        <v>-128122807.01754387</v>
      </c>
      <c r="G29" s="124">
        <f t="shared" ref="G29:AL29" si="16">G28+F29</f>
        <v>-366245614.03508776</v>
      </c>
      <c r="H29" s="124">
        <f t="shared" si="16"/>
        <v>-354697508.36707169</v>
      </c>
      <c r="I29" s="124">
        <f t="shared" si="16"/>
        <v>-268285782.78002727</v>
      </c>
      <c r="J29" s="124">
        <f t="shared" si="16"/>
        <v>-94919417.031039536</v>
      </c>
      <c r="K29" s="124">
        <f t="shared" si="16"/>
        <v>77783608.758434057</v>
      </c>
      <c r="L29" s="124">
        <f t="shared" si="16"/>
        <v>260994489.62500304</v>
      </c>
      <c r="M29" s="124">
        <f t="shared" si="16"/>
        <v>446196871.98351789</v>
      </c>
      <c r="N29" s="124">
        <f t="shared" si="16"/>
        <v>629046460.20127988</v>
      </c>
      <c r="O29" s="124">
        <f t="shared" si="16"/>
        <v>809543254.27828908</v>
      </c>
      <c r="P29" s="124">
        <f t="shared" si="16"/>
        <v>987687254.21454537</v>
      </c>
      <c r="Q29" s="124">
        <f t="shared" si="16"/>
        <v>1174786786.1630335</v>
      </c>
      <c r="R29" s="124">
        <f t="shared" si="16"/>
        <v>1360709921.0411453</v>
      </c>
      <c r="S29" s="124">
        <f t="shared" si="16"/>
        <v>1545456658.8488808</v>
      </c>
      <c r="T29" s="124">
        <f t="shared" si="16"/>
        <v>1729026999.5862396</v>
      </c>
      <c r="U29" s="124">
        <f t="shared" si="16"/>
        <v>1911420943.253222</v>
      </c>
      <c r="V29" s="124">
        <f t="shared" si="16"/>
        <v>2092638489.849828</v>
      </c>
      <c r="W29" s="124">
        <f t="shared" si="16"/>
        <v>2272679639.3760576</v>
      </c>
      <c r="X29" s="124">
        <f t="shared" si="16"/>
        <v>2451544391.8319106</v>
      </c>
      <c r="Y29" s="124">
        <f t="shared" si="16"/>
        <v>2629232747.2173872</v>
      </c>
      <c r="Z29" s="124">
        <f t="shared" si="16"/>
        <v>2805744705.5324874</v>
      </c>
      <c r="AA29" s="124">
        <f t="shared" si="16"/>
        <v>2981080266.7772112</v>
      </c>
      <c r="AB29" s="124">
        <f t="shared" si="16"/>
        <v>2691146756.5606446</v>
      </c>
      <c r="AC29" s="124">
        <f t="shared" si="16"/>
        <v>2930158295.0221829</v>
      </c>
      <c r="AD29" s="124">
        <f t="shared" si="16"/>
        <v>2930158295.0221829</v>
      </c>
      <c r="AE29" s="124">
        <f t="shared" si="16"/>
        <v>2930158295.0221829</v>
      </c>
      <c r="AF29" s="124">
        <f t="shared" si="16"/>
        <v>2930158295.0221829</v>
      </c>
      <c r="AG29" s="124">
        <f t="shared" si="16"/>
        <v>2930158295.0221829</v>
      </c>
      <c r="AH29" s="124">
        <f t="shared" si="16"/>
        <v>2930158295.0221829</v>
      </c>
      <c r="AI29" s="124">
        <f t="shared" si="16"/>
        <v>2930158295.0221829</v>
      </c>
      <c r="AJ29" s="124">
        <f t="shared" si="16"/>
        <v>2930158295.0221829</v>
      </c>
      <c r="AK29" s="124">
        <f t="shared" si="16"/>
        <v>2930158295.0221829</v>
      </c>
      <c r="AL29" s="124">
        <f t="shared" si="16"/>
        <v>2930158295.0221829</v>
      </c>
      <c r="AM29" s="124">
        <f t="shared" ref="AM29:BR29" si="17">AM28+AL29</f>
        <v>2930158295.0221829</v>
      </c>
      <c r="AN29" s="124">
        <f t="shared" si="17"/>
        <v>2930158295.0221829</v>
      </c>
      <c r="AO29" s="124">
        <f t="shared" si="17"/>
        <v>2930158295.0221829</v>
      </c>
      <c r="AP29" s="124">
        <f t="shared" si="17"/>
        <v>2930158295.0221829</v>
      </c>
      <c r="AQ29" s="124">
        <f t="shared" si="17"/>
        <v>2930158295.0221829</v>
      </c>
      <c r="AR29" s="124">
        <f t="shared" si="17"/>
        <v>2930158295.0221829</v>
      </c>
      <c r="AS29" s="124">
        <f t="shared" si="17"/>
        <v>2930158295.0221829</v>
      </c>
      <c r="AT29" s="124">
        <f t="shared" si="17"/>
        <v>2930158295.0221829</v>
      </c>
      <c r="AU29" s="124">
        <f t="shared" si="17"/>
        <v>2930158295.0221829</v>
      </c>
      <c r="AV29" s="124">
        <f t="shared" si="17"/>
        <v>2930158295.0221829</v>
      </c>
      <c r="AW29" s="124">
        <f t="shared" si="17"/>
        <v>2930158295.0221829</v>
      </c>
      <c r="AX29" s="124">
        <f t="shared" si="17"/>
        <v>2930158295.0221829</v>
      </c>
      <c r="AY29" s="124">
        <f t="shared" si="17"/>
        <v>2930158295.0221829</v>
      </c>
      <c r="AZ29" s="124">
        <f t="shared" si="17"/>
        <v>2930158295.0221829</v>
      </c>
      <c r="BA29" s="124">
        <f t="shared" si="17"/>
        <v>2930158295.0221829</v>
      </c>
      <c r="BB29" s="124">
        <f t="shared" si="17"/>
        <v>2930158295.0221829</v>
      </c>
      <c r="BC29" s="124">
        <f t="shared" si="17"/>
        <v>2930158295.0221829</v>
      </c>
      <c r="BD29" s="124">
        <f t="shared" si="17"/>
        <v>2930158295.0221829</v>
      </c>
      <c r="BE29" s="124">
        <f t="shared" si="17"/>
        <v>2930158295.0221829</v>
      </c>
      <c r="BF29" s="124">
        <f t="shared" si="17"/>
        <v>2930158295.0221829</v>
      </c>
      <c r="BG29" s="124">
        <f t="shared" si="17"/>
        <v>2930158295.0221829</v>
      </c>
      <c r="BH29" s="124">
        <f t="shared" si="17"/>
        <v>2930158295.0221829</v>
      </c>
      <c r="BI29" s="124">
        <f t="shared" si="17"/>
        <v>2930158295.0221829</v>
      </c>
      <c r="BJ29" s="124">
        <f t="shared" si="17"/>
        <v>2930158295.0221829</v>
      </c>
      <c r="BK29" s="124">
        <f t="shared" si="17"/>
        <v>2930158295.0221829</v>
      </c>
      <c r="BL29" s="124">
        <f t="shared" si="17"/>
        <v>2930158295.0221829</v>
      </c>
      <c r="BM29" s="124">
        <f t="shared" si="17"/>
        <v>2930158295.0221829</v>
      </c>
      <c r="BN29" s="124">
        <f t="shared" si="17"/>
        <v>2930158295.0221829</v>
      </c>
      <c r="BO29" s="124">
        <f t="shared" si="17"/>
        <v>2930158295.0221829</v>
      </c>
      <c r="BP29" s="124">
        <f t="shared" si="17"/>
        <v>2930158295.0221829</v>
      </c>
      <c r="BQ29" s="124">
        <f t="shared" si="17"/>
        <v>2930158295.0221829</v>
      </c>
      <c r="BR29" s="124">
        <f t="shared" si="17"/>
        <v>2930158295.0221829</v>
      </c>
      <c r="BS29" s="124">
        <f t="shared" ref="BS29:BW29" si="18">BS28+BR29</f>
        <v>2930158295.0221829</v>
      </c>
      <c r="BT29" s="124">
        <f t="shared" si="18"/>
        <v>2930158295.0221829</v>
      </c>
      <c r="BU29" s="124">
        <f t="shared" si="18"/>
        <v>2930158295.0221829</v>
      </c>
      <c r="BV29" s="124">
        <f t="shared" si="18"/>
        <v>2930158295.0221829</v>
      </c>
      <c r="BW29" s="125">
        <f t="shared" si="18"/>
        <v>2930158295.0221829</v>
      </c>
    </row>
    <row r="30" spans="1:75" x14ac:dyDescent="0.3">
      <c r="C30" s="122" t="s">
        <v>108</v>
      </c>
      <c r="D30" s="123" t="s">
        <v>140</v>
      </c>
      <c r="E30" s="4">
        <f>SUM(F30:BW30)</f>
        <v>5</v>
      </c>
      <c r="F30" s="4">
        <f t="shared" ref="F30:AK30" si="19">IF(F29&lt;0,1,0)</f>
        <v>1</v>
      </c>
      <c r="G30" s="4">
        <f t="shared" si="19"/>
        <v>1</v>
      </c>
      <c r="H30" s="4">
        <f t="shared" si="19"/>
        <v>1</v>
      </c>
      <c r="I30" s="4">
        <f t="shared" si="19"/>
        <v>1</v>
      </c>
      <c r="J30" s="4">
        <f t="shared" si="19"/>
        <v>1</v>
      </c>
      <c r="K30" s="4">
        <f t="shared" si="19"/>
        <v>0</v>
      </c>
      <c r="L30" s="4">
        <f t="shared" si="19"/>
        <v>0</v>
      </c>
      <c r="M30" s="4">
        <f t="shared" si="19"/>
        <v>0</v>
      </c>
      <c r="N30" s="4">
        <f t="shared" si="19"/>
        <v>0</v>
      </c>
      <c r="O30" s="4">
        <f t="shared" si="19"/>
        <v>0</v>
      </c>
      <c r="P30" s="4">
        <f t="shared" si="19"/>
        <v>0</v>
      </c>
      <c r="Q30" s="4">
        <f t="shared" si="19"/>
        <v>0</v>
      </c>
      <c r="R30" s="4">
        <f t="shared" si="19"/>
        <v>0</v>
      </c>
      <c r="S30" s="4">
        <f t="shared" si="19"/>
        <v>0</v>
      </c>
      <c r="T30" s="4">
        <f t="shared" si="19"/>
        <v>0</v>
      </c>
      <c r="U30" s="4">
        <f t="shared" si="19"/>
        <v>0</v>
      </c>
      <c r="V30" s="4">
        <f t="shared" si="19"/>
        <v>0</v>
      </c>
      <c r="W30" s="4">
        <f t="shared" si="19"/>
        <v>0</v>
      </c>
      <c r="X30" s="4">
        <f t="shared" si="19"/>
        <v>0</v>
      </c>
      <c r="Y30" s="4">
        <f t="shared" si="19"/>
        <v>0</v>
      </c>
      <c r="Z30" s="4">
        <f t="shared" si="19"/>
        <v>0</v>
      </c>
      <c r="AA30" s="4">
        <f t="shared" si="19"/>
        <v>0</v>
      </c>
      <c r="AB30" s="4">
        <f t="shared" si="19"/>
        <v>0</v>
      </c>
      <c r="AC30" s="4">
        <f t="shared" si="19"/>
        <v>0</v>
      </c>
      <c r="AD30" s="4">
        <f t="shared" si="19"/>
        <v>0</v>
      </c>
      <c r="AE30" s="4">
        <f t="shared" si="19"/>
        <v>0</v>
      </c>
      <c r="AF30" s="4">
        <f t="shared" si="19"/>
        <v>0</v>
      </c>
      <c r="AG30" s="4">
        <f t="shared" si="19"/>
        <v>0</v>
      </c>
      <c r="AH30" s="4">
        <f t="shared" si="19"/>
        <v>0</v>
      </c>
      <c r="AI30" s="4">
        <f t="shared" si="19"/>
        <v>0</v>
      </c>
      <c r="AJ30" s="4">
        <f t="shared" si="19"/>
        <v>0</v>
      </c>
      <c r="AK30" s="4">
        <f t="shared" si="19"/>
        <v>0</v>
      </c>
      <c r="AL30" s="4">
        <f t="shared" ref="AL30:BQ30" si="20">IF(AL29&lt;0,1,0)</f>
        <v>0</v>
      </c>
      <c r="AM30" s="4">
        <f t="shared" si="20"/>
        <v>0</v>
      </c>
      <c r="AN30" s="4">
        <f t="shared" si="20"/>
        <v>0</v>
      </c>
      <c r="AO30" s="4">
        <f t="shared" si="20"/>
        <v>0</v>
      </c>
      <c r="AP30" s="4">
        <f t="shared" si="20"/>
        <v>0</v>
      </c>
      <c r="AQ30" s="4">
        <f t="shared" si="20"/>
        <v>0</v>
      </c>
      <c r="AR30" s="4">
        <f t="shared" si="20"/>
        <v>0</v>
      </c>
      <c r="AS30" s="4">
        <f t="shared" si="20"/>
        <v>0</v>
      </c>
      <c r="AT30" s="4">
        <f t="shared" si="20"/>
        <v>0</v>
      </c>
      <c r="AU30" s="4">
        <f t="shared" si="20"/>
        <v>0</v>
      </c>
      <c r="AV30" s="4">
        <f t="shared" si="20"/>
        <v>0</v>
      </c>
      <c r="AW30" s="4">
        <f t="shared" si="20"/>
        <v>0</v>
      </c>
      <c r="AX30" s="4">
        <f t="shared" si="20"/>
        <v>0</v>
      </c>
      <c r="AY30" s="4">
        <f t="shared" si="20"/>
        <v>0</v>
      </c>
      <c r="AZ30" s="4">
        <f t="shared" si="20"/>
        <v>0</v>
      </c>
      <c r="BA30" s="4">
        <f t="shared" si="20"/>
        <v>0</v>
      </c>
      <c r="BB30" s="4">
        <f t="shared" si="20"/>
        <v>0</v>
      </c>
      <c r="BC30" s="4">
        <f t="shared" si="20"/>
        <v>0</v>
      </c>
      <c r="BD30" s="4">
        <f t="shared" si="20"/>
        <v>0</v>
      </c>
      <c r="BE30" s="4">
        <f t="shared" si="20"/>
        <v>0</v>
      </c>
      <c r="BF30" s="4">
        <f t="shared" si="20"/>
        <v>0</v>
      </c>
      <c r="BG30" s="4">
        <f t="shared" si="20"/>
        <v>0</v>
      </c>
      <c r="BH30" s="4">
        <f t="shared" si="20"/>
        <v>0</v>
      </c>
      <c r="BI30" s="4">
        <f t="shared" si="20"/>
        <v>0</v>
      </c>
      <c r="BJ30" s="4">
        <f t="shared" si="20"/>
        <v>0</v>
      </c>
      <c r="BK30" s="4">
        <f t="shared" si="20"/>
        <v>0</v>
      </c>
      <c r="BL30" s="4">
        <f t="shared" si="20"/>
        <v>0</v>
      </c>
      <c r="BM30" s="4">
        <f t="shared" si="20"/>
        <v>0</v>
      </c>
      <c r="BN30" s="4">
        <f t="shared" si="20"/>
        <v>0</v>
      </c>
      <c r="BO30" s="4">
        <f t="shared" si="20"/>
        <v>0</v>
      </c>
      <c r="BP30" s="4">
        <f t="shared" si="20"/>
        <v>0</v>
      </c>
      <c r="BQ30" s="4">
        <f t="shared" si="20"/>
        <v>0</v>
      </c>
      <c r="BR30" s="4">
        <f t="shared" ref="BR30:BW30" si="21">IF(BR29&lt;0,1,0)</f>
        <v>0</v>
      </c>
      <c r="BS30" s="4">
        <f t="shared" si="21"/>
        <v>0</v>
      </c>
      <c r="BT30" s="4">
        <f t="shared" si="21"/>
        <v>0</v>
      </c>
      <c r="BU30" s="4">
        <f t="shared" si="21"/>
        <v>0</v>
      </c>
      <c r="BV30" s="4">
        <f t="shared" si="21"/>
        <v>0</v>
      </c>
      <c r="BW30" s="5">
        <f t="shared" si="21"/>
        <v>0</v>
      </c>
    </row>
    <row r="31" spans="1:75" x14ac:dyDescent="0.3">
      <c r="C31" s="122" t="s">
        <v>106</v>
      </c>
      <c r="D31" s="123" t="s">
        <v>6</v>
      </c>
      <c r="E31" s="7">
        <f>SUM(F31:BW31)</f>
        <v>2930158295.0221853</v>
      </c>
      <c r="F31" s="7">
        <f>F8-F9</f>
        <v>-128122807.01754387</v>
      </c>
      <c r="G31" s="7">
        <f>G8-G9</f>
        <v>-238122807.01754388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f>SUM(H8:AA8)-SUM(H9:AA9)</f>
        <v>3347325880.8123007</v>
      </c>
      <c r="AC31" s="7">
        <f>AB8+AC8-AB9-AC9</f>
        <v>-50921971.755028009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f>BT8-BT9</f>
        <v>0</v>
      </c>
      <c r="BU31" s="7">
        <f>BU8-BU9</f>
        <v>0</v>
      </c>
      <c r="BV31" s="7">
        <f>BV8-BV9</f>
        <v>0</v>
      </c>
      <c r="BW31" s="81">
        <f>BW8-BW9</f>
        <v>0</v>
      </c>
    </row>
    <row r="32" spans="1:75" x14ac:dyDescent="0.3">
      <c r="C32" s="122" t="s">
        <v>107</v>
      </c>
      <c r="D32" s="123" t="s">
        <v>6</v>
      </c>
      <c r="E32" s="7">
        <f>BW32</f>
        <v>2930158295.0221853</v>
      </c>
      <c r="F32" s="124">
        <f>F31</f>
        <v>-128122807.01754387</v>
      </c>
      <c r="G32" s="124">
        <f t="shared" ref="G32:AL32" si="22">G31+F32</f>
        <v>-366245614.03508776</v>
      </c>
      <c r="H32" s="124">
        <f t="shared" si="22"/>
        <v>-366245614.03508776</v>
      </c>
      <c r="I32" s="124">
        <f t="shared" si="22"/>
        <v>-366245614.03508776</v>
      </c>
      <c r="J32" s="124">
        <f t="shared" si="22"/>
        <v>-366245614.03508776</v>
      </c>
      <c r="K32" s="124">
        <f t="shared" si="22"/>
        <v>-366245614.03508776</v>
      </c>
      <c r="L32" s="124">
        <f t="shared" si="22"/>
        <v>-366245614.03508776</v>
      </c>
      <c r="M32" s="124">
        <f t="shared" si="22"/>
        <v>-366245614.03508776</v>
      </c>
      <c r="N32" s="124">
        <f t="shared" si="22"/>
        <v>-366245614.03508776</v>
      </c>
      <c r="O32" s="124">
        <f t="shared" si="22"/>
        <v>-366245614.03508776</v>
      </c>
      <c r="P32" s="124">
        <f t="shared" si="22"/>
        <v>-366245614.03508776</v>
      </c>
      <c r="Q32" s="124">
        <f t="shared" si="22"/>
        <v>-366245614.03508776</v>
      </c>
      <c r="R32" s="124">
        <f t="shared" si="22"/>
        <v>-366245614.03508776</v>
      </c>
      <c r="S32" s="124">
        <f t="shared" si="22"/>
        <v>-366245614.03508776</v>
      </c>
      <c r="T32" s="124">
        <f t="shared" si="22"/>
        <v>-366245614.03508776</v>
      </c>
      <c r="U32" s="124">
        <f t="shared" si="22"/>
        <v>-366245614.03508776</v>
      </c>
      <c r="V32" s="124">
        <f t="shared" si="22"/>
        <v>-366245614.03508776</v>
      </c>
      <c r="W32" s="124">
        <f t="shared" si="22"/>
        <v>-366245614.03508776</v>
      </c>
      <c r="X32" s="124">
        <f t="shared" si="22"/>
        <v>-366245614.03508776</v>
      </c>
      <c r="Y32" s="124">
        <f t="shared" si="22"/>
        <v>-366245614.03508776</v>
      </c>
      <c r="Z32" s="124">
        <f t="shared" si="22"/>
        <v>-366245614.03508776</v>
      </c>
      <c r="AA32" s="124">
        <f t="shared" si="22"/>
        <v>-366245614.03508776</v>
      </c>
      <c r="AB32" s="124">
        <f t="shared" si="22"/>
        <v>2981080266.7772131</v>
      </c>
      <c r="AC32" s="124">
        <f t="shared" si="22"/>
        <v>2930158295.0221853</v>
      </c>
      <c r="AD32" s="124">
        <f t="shared" si="22"/>
        <v>2930158295.0221853</v>
      </c>
      <c r="AE32" s="124">
        <f t="shared" si="22"/>
        <v>2930158295.0221853</v>
      </c>
      <c r="AF32" s="124">
        <f t="shared" si="22"/>
        <v>2930158295.0221853</v>
      </c>
      <c r="AG32" s="124">
        <f t="shared" si="22"/>
        <v>2930158295.0221853</v>
      </c>
      <c r="AH32" s="124">
        <f t="shared" si="22"/>
        <v>2930158295.0221853</v>
      </c>
      <c r="AI32" s="124">
        <f t="shared" si="22"/>
        <v>2930158295.0221853</v>
      </c>
      <c r="AJ32" s="124">
        <f t="shared" si="22"/>
        <v>2930158295.0221853</v>
      </c>
      <c r="AK32" s="124">
        <f t="shared" si="22"/>
        <v>2930158295.0221853</v>
      </c>
      <c r="AL32" s="124">
        <f t="shared" si="22"/>
        <v>2930158295.0221853</v>
      </c>
      <c r="AM32" s="124">
        <f t="shared" ref="AM32:BR32" si="23">AM31+AL32</f>
        <v>2930158295.0221853</v>
      </c>
      <c r="AN32" s="124">
        <f t="shared" si="23"/>
        <v>2930158295.0221853</v>
      </c>
      <c r="AO32" s="124">
        <f t="shared" si="23"/>
        <v>2930158295.0221853</v>
      </c>
      <c r="AP32" s="124">
        <f t="shared" si="23"/>
        <v>2930158295.0221853</v>
      </c>
      <c r="AQ32" s="124">
        <f t="shared" si="23"/>
        <v>2930158295.0221853</v>
      </c>
      <c r="AR32" s="124">
        <f t="shared" si="23"/>
        <v>2930158295.0221853</v>
      </c>
      <c r="AS32" s="124">
        <f t="shared" si="23"/>
        <v>2930158295.0221853</v>
      </c>
      <c r="AT32" s="124">
        <f t="shared" si="23"/>
        <v>2930158295.0221853</v>
      </c>
      <c r="AU32" s="124">
        <f t="shared" si="23"/>
        <v>2930158295.0221853</v>
      </c>
      <c r="AV32" s="124">
        <f t="shared" si="23"/>
        <v>2930158295.0221853</v>
      </c>
      <c r="AW32" s="124">
        <f t="shared" si="23"/>
        <v>2930158295.0221853</v>
      </c>
      <c r="AX32" s="124">
        <f t="shared" si="23"/>
        <v>2930158295.0221853</v>
      </c>
      <c r="AY32" s="124">
        <f t="shared" si="23"/>
        <v>2930158295.0221853</v>
      </c>
      <c r="AZ32" s="124">
        <f t="shared" si="23"/>
        <v>2930158295.0221853</v>
      </c>
      <c r="BA32" s="124">
        <f t="shared" si="23"/>
        <v>2930158295.0221853</v>
      </c>
      <c r="BB32" s="124">
        <f t="shared" si="23"/>
        <v>2930158295.0221853</v>
      </c>
      <c r="BC32" s="124">
        <f t="shared" si="23"/>
        <v>2930158295.0221853</v>
      </c>
      <c r="BD32" s="124">
        <f t="shared" si="23"/>
        <v>2930158295.0221853</v>
      </c>
      <c r="BE32" s="124">
        <f t="shared" si="23"/>
        <v>2930158295.0221853</v>
      </c>
      <c r="BF32" s="124">
        <f t="shared" si="23"/>
        <v>2930158295.0221853</v>
      </c>
      <c r="BG32" s="124">
        <f t="shared" si="23"/>
        <v>2930158295.0221853</v>
      </c>
      <c r="BH32" s="124">
        <f t="shared" si="23"/>
        <v>2930158295.0221853</v>
      </c>
      <c r="BI32" s="124">
        <f t="shared" si="23"/>
        <v>2930158295.0221853</v>
      </c>
      <c r="BJ32" s="124">
        <f t="shared" si="23"/>
        <v>2930158295.0221853</v>
      </c>
      <c r="BK32" s="124">
        <f t="shared" si="23"/>
        <v>2930158295.0221853</v>
      </c>
      <c r="BL32" s="124">
        <f t="shared" si="23"/>
        <v>2930158295.0221853</v>
      </c>
      <c r="BM32" s="124">
        <f t="shared" si="23"/>
        <v>2930158295.0221853</v>
      </c>
      <c r="BN32" s="124">
        <f t="shared" si="23"/>
        <v>2930158295.0221853</v>
      </c>
      <c r="BO32" s="124">
        <f t="shared" si="23"/>
        <v>2930158295.0221853</v>
      </c>
      <c r="BP32" s="124">
        <f t="shared" si="23"/>
        <v>2930158295.0221853</v>
      </c>
      <c r="BQ32" s="124">
        <f t="shared" si="23"/>
        <v>2930158295.0221853</v>
      </c>
      <c r="BR32" s="124">
        <f t="shared" si="23"/>
        <v>2930158295.0221853</v>
      </c>
      <c r="BS32" s="124">
        <f t="shared" ref="BS32:BW32" si="24">BS31+BR32</f>
        <v>2930158295.0221853</v>
      </c>
      <c r="BT32" s="124">
        <f t="shared" si="24"/>
        <v>2930158295.0221853</v>
      </c>
      <c r="BU32" s="124">
        <f t="shared" si="24"/>
        <v>2930158295.0221853</v>
      </c>
      <c r="BV32" s="124">
        <f t="shared" si="24"/>
        <v>2930158295.0221853</v>
      </c>
      <c r="BW32" s="125">
        <f t="shared" si="24"/>
        <v>2930158295.0221853</v>
      </c>
    </row>
    <row r="33" spans="3:75" ht="15" thickBot="1" x14ac:dyDescent="0.35">
      <c r="C33" s="126" t="s">
        <v>121</v>
      </c>
      <c r="D33" s="127" t="s">
        <v>140</v>
      </c>
      <c r="E33" s="6">
        <f>SUM(F33:BW33)</f>
        <v>22</v>
      </c>
      <c r="F33" s="6">
        <f t="shared" ref="F33:AK33" si="25">IF(F32&lt;0,1,0)</f>
        <v>1</v>
      </c>
      <c r="G33" s="6">
        <f t="shared" si="25"/>
        <v>1</v>
      </c>
      <c r="H33" s="6">
        <f t="shared" si="25"/>
        <v>1</v>
      </c>
      <c r="I33" s="6">
        <f t="shared" si="25"/>
        <v>1</v>
      </c>
      <c r="J33" s="6">
        <f t="shared" si="25"/>
        <v>1</v>
      </c>
      <c r="K33" s="6">
        <f t="shared" si="25"/>
        <v>1</v>
      </c>
      <c r="L33" s="6">
        <f t="shared" si="25"/>
        <v>1</v>
      </c>
      <c r="M33" s="6">
        <f t="shared" si="25"/>
        <v>1</v>
      </c>
      <c r="N33" s="6">
        <f t="shared" si="25"/>
        <v>1</v>
      </c>
      <c r="O33" s="6">
        <f t="shared" si="25"/>
        <v>1</v>
      </c>
      <c r="P33" s="6">
        <f t="shared" si="25"/>
        <v>1</v>
      </c>
      <c r="Q33" s="6">
        <f t="shared" si="25"/>
        <v>1</v>
      </c>
      <c r="R33" s="6">
        <f t="shared" si="25"/>
        <v>1</v>
      </c>
      <c r="S33" s="6">
        <f t="shared" si="25"/>
        <v>1</v>
      </c>
      <c r="T33" s="6">
        <f t="shared" si="25"/>
        <v>1</v>
      </c>
      <c r="U33" s="6">
        <f t="shared" si="25"/>
        <v>1</v>
      </c>
      <c r="V33" s="6">
        <f t="shared" si="25"/>
        <v>1</v>
      </c>
      <c r="W33" s="6">
        <f t="shared" si="25"/>
        <v>1</v>
      </c>
      <c r="X33" s="6">
        <f t="shared" si="25"/>
        <v>1</v>
      </c>
      <c r="Y33" s="6">
        <f t="shared" si="25"/>
        <v>1</v>
      </c>
      <c r="Z33" s="6">
        <f t="shared" si="25"/>
        <v>1</v>
      </c>
      <c r="AA33" s="6">
        <f t="shared" si="25"/>
        <v>1</v>
      </c>
      <c r="AB33" s="6">
        <f t="shared" si="25"/>
        <v>0</v>
      </c>
      <c r="AC33" s="6">
        <f t="shared" si="25"/>
        <v>0</v>
      </c>
      <c r="AD33" s="6">
        <f t="shared" si="25"/>
        <v>0</v>
      </c>
      <c r="AE33" s="6">
        <f t="shared" si="25"/>
        <v>0</v>
      </c>
      <c r="AF33" s="6">
        <f t="shared" si="25"/>
        <v>0</v>
      </c>
      <c r="AG33" s="6">
        <f t="shared" si="25"/>
        <v>0</v>
      </c>
      <c r="AH33" s="6">
        <f t="shared" si="25"/>
        <v>0</v>
      </c>
      <c r="AI33" s="6">
        <f t="shared" si="25"/>
        <v>0</v>
      </c>
      <c r="AJ33" s="6">
        <f t="shared" si="25"/>
        <v>0</v>
      </c>
      <c r="AK33" s="6">
        <f t="shared" si="25"/>
        <v>0</v>
      </c>
      <c r="AL33" s="6">
        <f t="shared" ref="AL33:BQ33" si="26">IF(AL32&lt;0,1,0)</f>
        <v>0</v>
      </c>
      <c r="AM33" s="6">
        <f t="shared" si="26"/>
        <v>0</v>
      </c>
      <c r="AN33" s="6">
        <f t="shared" si="26"/>
        <v>0</v>
      </c>
      <c r="AO33" s="6">
        <f t="shared" si="26"/>
        <v>0</v>
      </c>
      <c r="AP33" s="6">
        <f t="shared" si="26"/>
        <v>0</v>
      </c>
      <c r="AQ33" s="6">
        <f t="shared" si="26"/>
        <v>0</v>
      </c>
      <c r="AR33" s="6">
        <f t="shared" si="26"/>
        <v>0</v>
      </c>
      <c r="AS33" s="6">
        <f t="shared" si="26"/>
        <v>0</v>
      </c>
      <c r="AT33" s="6">
        <f t="shared" si="26"/>
        <v>0</v>
      </c>
      <c r="AU33" s="6">
        <f t="shared" si="26"/>
        <v>0</v>
      </c>
      <c r="AV33" s="6">
        <f t="shared" si="26"/>
        <v>0</v>
      </c>
      <c r="AW33" s="6">
        <f t="shared" si="26"/>
        <v>0</v>
      </c>
      <c r="AX33" s="6">
        <f t="shared" si="26"/>
        <v>0</v>
      </c>
      <c r="AY33" s="6">
        <f t="shared" si="26"/>
        <v>0</v>
      </c>
      <c r="AZ33" s="6">
        <f t="shared" si="26"/>
        <v>0</v>
      </c>
      <c r="BA33" s="6">
        <f t="shared" si="26"/>
        <v>0</v>
      </c>
      <c r="BB33" s="6">
        <f t="shared" si="26"/>
        <v>0</v>
      </c>
      <c r="BC33" s="6">
        <f t="shared" si="26"/>
        <v>0</v>
      </c>
      <c r="BD33" s="6">
        <f t="shared" si="26"/>
        <v>0</v>
      </c>
      <c r="BE33" s="6">
        <f t="shared" si="26"/>
        <v>0</v>
      </c>
      <c r="BF33" s="6">
        <f t="shared" si="26"/>
        <v>0</v>
      </c>
      <c r="BG33" s="6">
        <f t="shared" si="26"/>
        <v>0</v>
      </c>
      <c r="BH33" s="6">
        <f t="shared" si="26"/>
        <v>0</v>
      </c>
      <c r="BI33" s="6">
        <f t="shared" si="26"/>
        <v>0</v>
      </c>
      <c r="BJ33" s="6">
        <f t="shared" si="26"/>
        <v>0</v>
      </c>
      <c r="BK33" s="6">
        <f t="shared" si="26"/>
        <v>0</v>
      </c>
      <c r="BL33" s="6">
        <f t="shared" si="26"/>
        <v>0</v>
      </c>
      <c r="BM33" s="6">
        <f t="shared" si="26"/>
        <v>0</v>
      </c>
      <c r="BN33" s="6">
        <f t="shared" si="26"/>
        <v>0</v>
      </c>
      <c r="BO33" s="6">
        <f t="shared" si="26"/>
        <v>0</v>
      </c>
      <c r="BP33" s="6">
        <f t="shared" si="26"/>
        <v>0</v>
      </c>
      <c r="BQ33" s="6">
        <f t="shared" si="26"/>
        <v>0</v>
      </c>
      <c r="BR33" s="6">
        <f t="shared" ref="BR33:BW33" si="27">IF(BR32&lt;0,1,0)</f>
        <v>0</v>
      </c>
      <c r="BS33" s="6">
        <f t="shared" si="27"/>
        <v>0</v>
      </c>
      <c r="BT33" s="6">
        <f t="shared" si="27"/>
        <v>0</v>
      </c>
      <c r="BU33" s="6">
        <f t="shared" si="27"/>
        <v>0</v>
      </c>
      <c r="BV33" s="6">
        <f t="shared" si="27"/>
        <v>0</v>
      </c>
      <c r="BW33" s="35">
        <f t="shared" si="27"/>
        <v>0</v>
      </c>
    </row>
    <row r="34" spans="3:75" ht="15" thickBot="1" x14ac:dyDescent="0.35">
      <c r="C34" s="61" t="s">
        <v>129</v>
      </c>
    </row>
    <row r="35" spans="3:75" ht="53.4" x14ac:dyDescent="0.3">
      <c r="C35" s="128" t="s">
        <v>116</v>
      </c>
      <c r="D35" s="129" t="s">
        <v>117</v>
      </c>
      <c r="E35" s="130">
        <f>'Исходные данные'!D28</f>
        <v>0.2</v>
      </c>
      <c r="F35" s="131">
        <f t="shared" ref="F35:AK35" si="28">$E$35/4</f>
        <v>0.05</v>
      </c>
      <c r="G35" s="131">
        <f t="shared" si="28"/>
        <v>0.05</v>
      </c>
      <c r="H35" s="131">
        <f t="shared" si="28"/>
        <v>0.05</v>
      </c>
      <c r="I35" s="131">
        <f t="shared" si="28"/>
        <v>0.05</v>
      </c>
      <c r="J35" s="131">
        <f t="shared" si="28"/>
        <v>0.05</v>
      </c>
      <c r="K35" s="131">
        <f t="shared" si="28"/>
        <v>0.05</v>
      </c>
      <c r="L35" s="131">
        <f t="shared" si="28"/>
        <v>0.05</v>
      </c>
      <c r="M35" s="131">
        <f t="shared" si="28"/>
        <v>0.05</v>
      </c>
      <c r="N35" s="131">
        <f t="shared" si="28"/>
        <v>0.05</v>
      </c>
      <c r="O35" s="131">
        <f t="shared" si="28"/>
        <v>0.05</v>
      </c>
      <c r="P35" s="131">
        <f t="shared" si="28"/>
        <v>0.05</v>
      </c>
      <c r="Q35" s="131">
        <f t="shared" si="28"/>
        <v>0.05</v>
      </c>
      <c r="R35" s="131">
        <f t="shared" si="28"/>
        <v>0.05</v>
      </c>
      <c r="S35" s="131">
        <f t="shared" si="28"/>
        <v>0.05</v>
      </c>
      <c r="T35" s="131">
        <f t="shared" si="28"/>
        <v>0.05</v>
      </c>
      <c r="U35" s="131">
        <f t="shared" si="28"/>
        <v>0.05</v>
      </c>
      <c r="V35" s="131">
        <f t="shared" si="28"/>
        <v>0.05</v>
      </c>
      <c r="W35" s="131">
        <f t="shared" si="28"/>
        <v>0.05</v>
      </c>
      <c r="X35" s="131">
        <f t="shared" si="28"/>
        <v>0.05</v>
      </c>
      <c r="Y35" s="131">
        <f t="shared" si="28"/>
        <v>0.05</v>
      </c>
      <c r="Z35" s="131">
        <f t="shared" si="28"/>
        <v>0.05</v>
      </c>
      <c r="AA35" s="131">
        <f t="shared" si="28"/>
        <v>0.05</v>
      </c>
      <c r="AB35" s="131">
        <f t="shared" si="28"/>
        <v>0.05</v>
      </c>
      <c r="AC35" s="131">
        <f t="shared" si="28"/>
        <v>0.05</v>
      </c>
      <c r="AD35" s="131">
        <f t="shared" si="28"/>
        <v>0.05</v>
      </c>
      <c r="AE35" s="131">
        <f t="shared" si="28"/>
        <v>0.05</v>
      </c>
      <c r="AF35" s="131">
        <f t="shared" si="28"/>
        <v>0.05</v>
      </c>
      <c r="AG35" s="131">
        <f t="shared" si="28"/>
        <v>0.05</v>
      </c>
      <c r="AH35" s="131">
        <f t="shared" si="28"/>
        <v>0.05</v>
      </c>
      <c r="AI35" s="131">
        <f t="shared" si="28"/>
        <v>0.05</v>
      </c>
      <c r="AJ35" s="131">
        <f t="shared" si="28"/>
        <v>0.05</v>
      </c>
      <c r="AK35" s="131">
        <f t="shared" si="28"/>
        <v>0.05</v>
      </c>
      <c r="AL35" s="131">
        <f t="shared" ref="AL35:BQ35" si="29">$E$35/4</f>
        <v>0.05</v>
      </c>
      <c r="AM35" s="131">
        <f t="shared" si="29"/>
        <v>0.05</v>
      </c>
      <c r="AN35" s="131">
        <f t="shared" si="29"/>
        <v>0.05</v>
      </c>
      <c r="AO35" s="131">
        <f t="shared" si="29"/>
        <v>0.05</v>
      </c>
      <c r="AP35" s="131">
        <f t="shared" si="29"/>
        <v>0.05</v>
      </c>
      <c r="AQ35" s="131">
        <f t="shared" si="29"/>
        <v>0.05</v>
      </c>
      <c r="AR35" s="131">
        <f t="shared" si="29"/>
        <v>0.05</v>
      </c>
      <c r="AS35" s="131">
        <f t="shared" si="29"/>
        <v>0.05</v>
      </c>
      <c r="AT35" s="131">
        <f t="shared" si="29"/>
        <v>0.05</v>
      </c>
      <c r="AU35" s="131">
        <f t="shared" si="29"/>
        <v>0.05</v>
      </c>
      <c r="AV35" s="131">
        <f t="shared" si="29"/>
        <v>0.05</v>
      </c>
      <c r="AW35" s="131">
        <f t="shared" si="29"/>
        <v>0.05</v>
      </c>
      <c r="AX35" s="131">
        <f t="shared" si="29"/>
        <v>0.05</v>
      </c>
      <c r="AY35" s="131">
        <f t="shared" si="29"/>
        <v>0.05</v>
      </c>
      <c r="AZ35" s="131">
        <f t="shared" si="29"/>
        <v>0.05</v>
      </c>
      <c r="BA35" s="131">
        <f t="shared" si="29"/>
        <v>0.05</v>
      </c>
      <c r="BB35" s="131">
        <f t="shared" si="29"/>
        <v>0.05</v>
      </c>
      <c r="BC35" s="131">
        <f t="shared" si="29"/>
        <v>0.05</v>
      </c>
      <c r="BD35" s="131">
        <f t="shared" si="29"/>
        <v>0.05</v>
      </c>
      <c r="BE35" s="131">
        <f t="shared" si="29"/>
        <v>0.05</v>
      </c>
      <c r="BF35" s="131">
        <f t="shared" si="29"/>
        <v>0.05</v>
      </c>
      <c r="BG35" s="131">
        <f t="shared" si="29"/>
        <v>0.05</v>
      </c>
      <c r="BH35" s="131">
        <f t="shared" si="29"/>
        <v>0.05</v>
      </c>
      <c r="BI35" s="131">
        <f t="shared" si="29"/>
        <v>0.05</v>
      </c>
      <c r="BJ35" s="131">
        <f t="shared" si="29"/>
        <v>0.05</v>
      </c>
      <c r="BK35" s="131">
        <f t="shared" si="29"/>
        <v>0.05</v>
      </c>
      <c r="BL35" s="131">
        <f t="shared" si="29"/>
        <v>0.05</v>
      </c>
      <c r="BM35" s="131">
        <f t="shared" si="29"/>
        <v>0.05</v>
      </c>
      <c r="BN35" s="131">
        <f t="shared" si="29"/>
        <v>0.05</v>
      </c>
      <c r="BO35" s="131">
        <f t="shared" si="29"/>
        <v>0.05</v>
      </c>
      <c r="BP35" s="131">
        <f t="shared" si="29"/>
        <v>0.05</v>
      </c>
      <c r="BQ35" s="131">
        <f t="shared" si="29"/>
        <v>0.05</v>
      </c>
      <c r="BR35" s="131">
        <f t="shared" ref="BR35:BW35" si="30">$E$35/4</f>
        <v>0.05</v>
      </c>
      <c r="BS35" s="131">
        <f t="shared" si="30"/>
        <v>0.05</v>
      </c>
      <c r="BT35" s="131">
        <f t="shared" si="30"/>
        <v>0.05</v>
      </c>
      <c r="BU35" s="131">
        <f t="shared" si="30"/>
        <v>0.05</v>
      </c>
      <c r="BV35" s="131">
        <f t="shared" si="30"/>
        <v>0.05</v>
      </c>
      <c r="BW35" s="131">
        <f t="shared" si="30"/>
        <v>0.05</v>
      </c>
    </row>
    <row r="36" spans="3:75" x14ac:dyDescent="0.3">
      <c r="C36" s="132" t="s">
        <v>115</v>
      </c>
      <c r="D36" s="4"/>
      <c r="E36" s="16">
        <f>SUM(F36:BW36)</f>
        <v>1531687641.0585396</v>
      </c>
      <c r="F36" s="106">
        <f t="shared" ref="F36:AK36" si="31">F28/(1+$F$35)^F96</f>
        <v>-128122807.01754387</v>
      </c>
      <c r="G36" s="106">
        <f t="shared" si="31"/>
        <v>-226783625.73099416</v>
      </c>
      <c r="H36" s="106">
        <f t="shared" si="31"/>
        <v>10474472.26123907</v>
      </c>
      <c r="I36" s="106">
        <f t="shared" si="31"/>
        <v>74645697.516073346</v>
      </c>
      <c r="J36" s="106">
        <f t="shared" si="31"/>
        <v>142628938.14736676</v>
      </c>
      <c r="K36" s="106">
        <f t="shared" si="31"/>
        <v>135317339.73432964</v>
      </c>
      <c r="L36" s="106">
        <f t="shared" si="31"/>
        <v>136714780.1339927</v>
      </c>
      <c r="M36" s="106">
        <f t="shared" si="31"/>
        <v>131619875.43781666</v>
      </c>
      <c r="N36" s="106">
        <f t="shared" si="31"/>
        <v>123759798.63651818</v>
      </c>
      <c r="O36" s="106">
        <f t="shared" si="31"/>
        <v>116349842.8107678</v>
      </c>
      <c r="P36" s="106">
        <f t="shared" si="31"/>
        <v>109364962.59963192</v>
      </c>
      <c r="Q36" s="106">
        <f t="shared" si="31"/>
        <v>109393221.32804725</v>
      </c>
      <c r="R36" s="106">
        <f t="shared" si="31"/>
        <v>103528958.4050059</v>
      </c>
      <c r="S36" s="106">
        <f t="shared" si="31"/>
        <v>97975139.521510318</v>
      </c>
      <c r="T36" s="106">
        <f t="shared" si="31"/>
        <v>92715496.226907745</v>
      </c>
      <c r="U36" s="106">
        <f t="shared" si="31"/>
        <v>87734605.492059767</v>
      </c>
      <c r="V36" s="106">
        <f t="shared" si="31"/>
        <v>83017846.082918674</v>
      </c>
      <c r="W36" s="106">
        <f t="shared" si="31"/>
        <v>78551357.171945021</v>
      </c>
      <c r="X36" s="106">
        <f t="shared" si="31"/>
        <v>74321999.07316637</v>
      </c>
      <c r="Y36" s="106">
        <f t="shared" si="31"/>
        <v>70317315.992475584</v>
      </c>
      <c r="Z36" s="106">
        <f t="shared" si="31"/>
        <v>66525500.690278769</v>
      </c>
      <c r="AA36" s="106">
        <f t="shared" si="31"/>
        <v>62935360.958829813</v>
      </c>
      <c r="AB36" s="106">
        <f t="shared" si="31"/>
        <v>-99113733.091225013</v>
      </c>
      <c r="AC36" s="106">
        <f t="shared" si="31"/>
        <v>77815298.677421018</v>
      </c>
      <c r="AD36" s="106">
        <f t="shared" si="31"/>
        <v>0</v>
      </c>
      <c r="AE36" s="106">
        <f t="shared" si="31"/>
        <v>0</v>
      </c>
      <c r="AF36" s="106">
        <f t="shared" si="31"/>
        <v>0</v>
      </c>
      <c r="AG36" s="106">
        <f t="shared" si="31"/>
        <v>0</v>
      </c>
      <c r="AH36" s="106">
        <f t="shared" si="31"/>
        <v>0</v>
      </c>
      <c r="AI36" s="106">
        <f t="shared" si="31"/>
        <v>0</v>
      </c>
      <c r="AJ36" s="106">
        <f t="shared" si="31"/>
        <v>0</v>
      </c>
      <c r="AK36" s="106">
        <f t="shared" si="31"/>
        <v>0</v>
      </c>
      <c r="AL36" s="106">
        <f t="shared" ref="AL36:BQ36" si="32">AL28/(1+$F$35)^AL96</f>
        <v>0</v>
      </c>
      <c r="AM36" s="106">
        <f t="shared" si="32"/>
        <v>0</v>
      </c>
      <c r="AN36" s="106">
        <f t="shared" si="32"/>
        <v>0</v>
      </c>
      <c r="AO36" s="106">
        <f t="shared" si="32"/>
        <v>0</v>
      </c>
      <c r="AP36" s="106">
        <f t="shared" si="32"/>
        <v>0</v>
      </c>
      <c r="AQ36" s="106">
        <f t="shared" si="32"/>
        <v>0</v>
      </c>
      <c r="AR36" s="106">
        <f t="shared" si="32"/>
        <v>0</v>
      </c>
      <c r="AS36" s="106">
        <f t="shared" si="32"/>
        <v>0</v>
      </c>
      <c r="AT36" s="106">
        <f t="shared" si="32"/>
        <v>0</v>
      </c>
      <c r="AU36" s="106">
        <f t="shared" si="32"/>
        <v>0</v>
      </c>
      <c r="AV36" s="106">
        <f t="shared" si="32"/>
        <v>0</v>
      </c>
      <c r="AW36" s="106">
        <f t="shared" si="32"/>
        <v>0</v>
      </c>
      <c r="AX36" s="106">
        <f t="shared" si="32"/>
        <v>0</v>
      </c>
      <c r="AY36" s="106">
        <f t="shared" si="32"/>
        <v>0</v>
      </c>
      <c r="AZ36" s="106">
        <f t="shared" si="32"/>
        <v>0</v>
      </c>
      <c r="BA36" s="106">
        <f t="shared" si="32"/>
        <v>0</v>
      </c>
      <c r="BB36" s="106">
        <f t="shared" si="32"/>
        <v>0</v>
      </c>
      <c r="BC36" s="106">
        <f t="shared" si="32"/>
        <v>0</v>
      </c>
      <c r="BD36" s="106">
        <f t="shared" si="32"/>
        <v>0</v>
      </c>
      <c r="BE36" s="106">
        <f t="shared" si="32"/>
        <v>0</v>
      </c>
      <c r="BF36" s="106">
        <f t="shared" si="32"/>
        <v>0</v>
      </c>
      <c r="BG36" s="106">
        <f t="shared" si="32"/>
        <v>0</v>
      </c>
      <c r="BH36" s="106">
        <f t="shared" si="32"/>
        <v>0</v>
      </c>
      <c r="BI36" s="106">
        <f t="shared" si="32"/>
        <v>0</v>
      </c>
      <c r="BJ36" s="106">
        <f t="shared" si="32"/>
        <v>0</v>
      </c>
      <c r="BK36" s="106">
        <f t="shared" si="32"/>
        <v>0</v>
      </c>
      <c r="BL36" s="106">
        <f t="shared" si="32"/>
        <v>0</v>
      </c>
      <c r="BM36" s="106">
        <f t="shared" si="32"/>
        <v>0</v>
      </c>
      <c r="BN36" s="106">
        <f t="shared" si="32"/>
        <v>0</v>
      </c>
      <c r="BO36" s="106">
        <f t="shared" si="32"/>
        <v>0</v>
      </c>
      <c r="BP36" s="106">
        <f t="shared" si="32"/>
        <v>0</v>
      </c>
      <c r="BQ36" s="106">
        <f t="shared" si="32"/>
        <v>0</v>
      </c>
      <c r="BR36" s="106">
        <f t="shared" ref="BR36:BW36" si="33">BR28/(1+$F$35)^BR96</f>
        <v>0</v>
      </c>
      <c r="BS36" s="106">
        <f t="shared" si="33"/>
        <v>0</v>
      </c>
      <c r="BT36" s="106">
        <f t="shared" si="33"/>
        <v>0</v>
      </c>
      <c r="BU36" s="106">
        <f t="shared" si="33"/>
        <v>0</v>
      </c>
      <c r="BV36" s="106">
        <f t="shared" si="33"/>
        <v>0</v>
      </c>
      <c r="BW36" s="133">
        <f t="shared" si="33"/>
        <v>0</v>
      </c>
    </row>
    <row r="37" spans="3:75" x14ac:dyDescent="0.3">
      <c r="C37" s="132" t="s">
        <v>119</v>
      </c>
      <c r="D37" s="4"/>
      <c r="E37" s="16">
        <f>BW37</f>
        <v>1531687641.0585396</v>
      </c>
      <c r="F37" s="106">
        <f>F36</f>
        <v>-128122807.01754387</v>
      </c>
      <c r="G37" s="106">
        <f t="shared" ref="G37:AL37" si="34">G36+F37</f>
        <v>-354906432.74853802</v>
      </c>
      <c r="H37" s="106">
        <f t="shared" si="34"/>
        <v>-344431960.48729897</v>
      </c>
      <c r="I37" s="106">
        <f t="shared" si="34"/>
        <v>-269786262.97122562</v>
      </c>
      <c r="J37" s="106">
        <f t="shared" si="34"/>
        <v>-127157324.82385886</v>
      </c>
      <c r="K37" s="106">
        <f t="shared" si="34"/>
        <v>8160014.9104707837</v>
      </c>
      <c r="L37" s="106">
        <f t="shared" si="34"/>
        <v>144874795.04446349</v>
      </c>
      <c r="M37" s="106">
        <f t="shared" si="34"/>
        <v>276494670.48228014</v>
      </c>
      <c r="N37" s="106">
        <f t="shared" si="34"/>
        <v>400254469.11879832</v>
      </c>
      <c r="O37" s="106">
        <f t="shared" si="34"/>
        <v>516604311.92956614</v>
      </c>
      <c r="P37" s="106">
        <f t="shared" si="34"/>
        <v>625969274.52919805</v>
      </c>
      <c r="Q37" s="106">
        <f t="shared" si="34"/>
        <v>735362495.85724533</v>
      </c>
      <c r="R37" s="106">
        <f t="shared" si="34"/>
        <v>838891454.26225126</v>
      </c>
      <c r="S37" s="106">
        <f t="shared" si="34"/>
        <v>936866593.78376162</v>
      </c>
      <c r="T37" s="106">
        <f t="shared" si="34"/>
        <v>1029582090.0106694</v>
      </c>
      <c r="U37" s="106">
        <f t="shared" si="34"/>
        <v>1117316695.5027292</v>
      </c>
      <c r="V37" s="106">
        <f t="shared" si="34"/>
        <v>1200334541.5856478</v>
      </c>
      <c r="W37" s="106">
        <f t="shared" si="34"/>
        <v>1278885898.7575929</v>
      </c>
      <c r="X37" s="106">
        <f t="shared" si="34"/>
        <v>1353207897.8307593</v>
      </c>
      <c r="Y37" s="106">
        <f t="shared" si="34"/>
        <v>1423525213.8232348</v>
      </c>
      <c r="Z37" s="106">
        <f t="shared" si="34"/>
        <v>1490050714.5135136</v>
      </c>
      <c r="AA37" s="106">
        <f t="shared" si="34"/>
        <v>1552986075.4723434</v>
      </c>
      <c r="AB37" s="106">
        <f t="shared" si="34"/>
        <v>1453872342.3811185</v>
      </c>
      <c r="AC37" s="106">
        <f t="shared" si="34"/>
        <v>1531687641.0585396</v>
      </c>
      <c r="AD37" s="106">
        <f t="shared" si="34"/>
        <v>1531687641.0585396</v>
      </c>
      <c r="AE37" s="106">
        <f t="shared" si="34"/>
        <v>1531687641.0585396</v>
      </c>
      <c r="AF37" s="106">
        <f t="shared" si="34"/>
        <v>1531687641.0585396</v>
      </c>
      <c r="AG37" s="106">
        <f t="shared" si="34"/>
        <v>1531687641.0585396</v>
      </c>
      <c r="AH37" s="106">
        <f t="shared" si="34"/>
        <v>1531687641.0585396</v>
      </c>
      <c r="AI37" s="106">
        <f t="shared" si="34"/>
        <v>1531687641.0585396</v>
      </c>
      <c r="AJ37" s="106">
        <f t="shared" si="34"/>
        <v>1531687641.0585396</v>
      </c>
      <c r="AK37" s="106">
        <f t="shared" si="34"/>
        <v>1531687641.0585396</v>
      </c>
      <c r="AL37" s="106">
        <f t="shared" si="34"/>
        <v>1531687641.0585396</v>
      </c>
      <c r="AM37" s="106">
        <f t="shared" ref="AM37:BR37" si="35">AM36+AL37</f>
        <v>1531687641.0585396</v>
      </c>
      <c r="AN37" s="106">
        <f t="shared" si="35"/>
        <v>1531687641.0585396</v>
      </c>
      <c r="AO37" s="106">
        <f t="shared" si="35"/>
        <v>1531687641.0585396</v>
      </c>
      <c r="AP37" s="106">
        <f t="shared" si="35"/>
        <v>1531687641.0585396</v>
      </c>
      <c r="AQ37" s="106">
        <f t="shared" si="35"/>
        <v>1531687641.0585396</v>
      </c>
      <c r="AR37" s="106">
        <f t="shared" si="35"/>
        <v>1531687641.0585396</v>
      </c>
      <c r="AS37" s="106">
        <f t="shared" si="35"/>
        <v>1531687641.0585396</v>
      </c>
      <c r="AT37" s="106">
        <f t="shared" si="35"/>
        <v>1531687641.0585396</v>
      </c>
      <c r="AU37" s="106">
        <f t="shared" si="35"/>
        <v>1531687641.0585396</v>
      </c>
      <c r="AV37" s="106">
        <f t="shared" si="35"/>
        <v>1531687641.0585396</v>
      </c>
      <c r="AW37" s="106">
        <f t="shared" si="35"/>
        <v>1531687641.0585396</v>
      </c>
      <c r="AX37" s="106">
        <f t="shared" si="35"/>
        <v>1531687641.0585396</v>
      </c>
      <c r="AY37" s="106">
        <f t="shared" si="35"/>
        <v>1531687641.0585396</v>
      </c>
      <c r="AZ37" s="106">
        <f t="shared" si="35"/>
        <v>1531687641.0585396</v>
      </c>
      <c r="BA37" s="106">
        <f t="shared" si="35"/>
        <v>1531687641.0585396</v>
      </c>
      <c r="BB37" s="106">
        <f t="shared" si="35"/>
        <v>1531687641.0585396</v>
      </c>
      <c r="BC37" s="106">
        <f t="shared" si="35"/>
        <v>1531687641.0585396</v>
      </c>
      <c r="BD37" s="106">
        <f t="shared" si="35"/>
        <v>1531687641.0585396</v>
      </c>
      <c r="BE37" s="106">
        <f t="shared" si="35"/>
        <v>1531687641.0585396</v>
      </c>
      <c r="BF37" s="106">
        <f t="shared" si="35"/>
        <v>1531687641.0585396</v>
      </c>
      <c r="BG37" s="106">
        <f t="shared" si="35"/>
        <v>1531687641.0585396</v>
      </c>
      <c r="BH37" s="106">
        <f t="shared" si="35"/>
        <v>1531687641.0585396</v>
      </c>
      <c r="BI37" s="106">
        <f t="shared" si="35"/>
        <v>1531687641.0585396</v>
      </c>
      <c r="BJ37" s="106">
        <f t="shared" si="35"/>
        <v>1531687641.0585396</v>
      </c>
      <c r="BK37" s="106">
        <f t="shared" si="35"/>
        <v>1531687641.0585396</v>
      </c>
      <c r="BL37" s="106">
        <f t="shared" si="35"/>
        <v>1531687641.0585396</v>
      </c>
      <c r="BM37" s="106">
        <f t="shared" si="35"/>
        <v>1531687641.0585396</v>
      </c>
      <c r="BN37" s="106">
        <f t="shared" si="35"/>
        <v>1531687641.0585396</v>
      </c>
      <c r="BO37" s="106">
        <f t="shared" si="35"/>
        <v>1531687641.0585396</v>
      </c>
      <c r="BP37" s="106">
        <f t="shared" si="35"/>
        <v>1531687641.0585396</v>
      </c>
      <c r="BQ37" s="106">
        <f t="shared" si="35"/>
        <v>1531687641.0585396</v>
      </c>
      <c r="BR37" s="106">
        <f t="shared" si="35"/>
        <v>1531687641.0585396</v>
      </c>
      <c r="BS37" s="106">
        <f t="shared" ref="BS37:BW37" si="36">BS36+BR37</f>
        <v>1531687641.0585396</v>
      </c>
      <c r="BT37" s="106">
        <f t="shared" si="36"/>
        <v>1531687641.0585396</v>
      </c>
      <c r="BU37" s="106">
        <f t="shared" si="36"/>
        <v>1531687641.0585396</v>
      </c>
      <c r="BV37" s="106">
        <f t="shared" si="36"/>
        <v>1531687641.0585396</v>
      </c>
      <c r="BW37" s="133">
        <f t="shared" si="36"/>
        <v>1531687641.0585396</v>
      </c>
    </row>
    <row r="38" spans="3:75" x14ac:dyDescent="0.3">
      <c r="C38" s="67" t="s">
        <v>69</v>
      </c>
      <c r="D38" s="34" t="s">
        <v>140</v>
      </c>
      <c r="E38" s="4">
        <f>SUM(F38:BW38)</f>
        <v>5</v>
      </c>
      <c r="F38" s="4">
        <f t="shared" ref="F38:AK38" si="37">IF(F37&lt;0,1,0)</f>
        <v>1</v>
      </c>
      <c r="G38" s="4">
        <f t="shared" si="37"/>
        <v>1</v>
      </c>
      <c r="H38" s="4">
        <f t="shared" si="37"/>
        <v>1</v>
      </c>
      <c r="I38" s="4">
        <f t="shared" si="37"/>
        <v>1</v>
      </c>
      <c r="J38" s="4">
        <f t="shared" si="37"/>
        <v>1</v>
      </c>
      <c r="K38" s="4">
        <f t="shared" si="37"/>
        <v>0</v>
      </c>
      <c r="L38" s="4">
        <f t="shared" si="37"/>
        <v>0</v>
      </c>
      <c r="M38" s="4">
        <f t="shared" si="37"/>
        <v>0</v>
      </c>
      <c r="N38" s="4">
        <f t="shared" si="37"/>
        <v>0</v>
      </c>
      <c r="O38" s="4">
        <f t="shared" si="37"/>
        <v>0</v>
      </c>
      <c r="P38" s="4">
        <f t="shared" si="37"/>
        <v>0</v>
      </c>
      <c r="Q38" s="4">
        <f t="shared" si="37"/>
        <v>0</v>
      </c>
      <c r="R38" s="4">
        <f t="shared" si="37"/>
        <v>0</v>
      </c>
      <c r="S38" s="4">
        <f t="shared" si="37"/>
        <v>0</v>
      </c>
      <c r="T38" s="4">
        <f t="shared" si="37"/>
        <v>0</v>
      </c>
      <c r="U38" s="4">
        <f t="shared" si="37"/>
        <v>0</v>
      </c>
      <c r="V38" s="4">
        <f t="shared" si="37"/>
        <v>0</v>
      </c>
      <c r="W38" s="4">
        <f t="shared" si="37"/>
        <v>0</v>
      </c>
      <c r="X38" s="4">
        <f t="shared" si="37"/>
        <v>0</v>
      </c>
      <c r="Y38" s="4">
        <f t="shared" si="37"/>
        <v>0</v>
      </c>
      <c r="Z38" s="4">
        <f t="shared" si="37"/>
        <v>0</v>
      </c>
      <c r="AA38" s="4">
        <f t="shared" si="37"/>
        <v>0</v>
      </c>
      <c r="AB38" s="4">
        <f t="shared" si="37"/>
        <v>0</v>
      </c>
      <c r="AC38" s="4">
        <f t="shared" si="37"/>
        <v>0</v>
      </c>
      <c r="AD38" s="4">
        <f t="shared" si="37"/>
        <v>0</v>
      </c>
      <c r="AE38" s="4">
        <f t="shared" si="37"/>
        <v>0</v>
      </c>
      <c r="AF38" s="4">
        <f t="shared" si="37"/>
        <v>0</v>
      </c>
      <c r="AG38" s="4">
        <f t="shared" si="37"/>
        <v>0</v>
      </c>
      <c r="AH38" s="4">
        <f t="shared" si="37"/>
        <v>0</v>
      </c>
      <c r="AI38" s="4">
        <f t="shared" si="37"/>
        <v>0</v>
      </c>
      <c r="AJ38" s="4">
        <f t="shared" si="37"/>
        <v>0</v>
      </c>
      <c r="AK38" s="4">
        <f t="shared" si="37"/>
        <v>0</v>
      </c>
      <c r="AL38" s="4">
        <f t="shared" ref="AL38:BQ38" si="38">IF(AL37&lt;0,1,0)</f>
        <v>0</v>
      </c>
      <c r="AM38" s="4">
        <f t="shared" si="38"/>
        <v>0</v>
      </c>
      <c r="AN38" s="4">
        <f t="shared" si="38"/>
        <v>0</v>
      </c>
      <c r="AO38" s="4">
        <f t="shared" si="38"/>
        <v>0</v>
      </c>
      <c r="AP38" s="4">
        <f t="shared" si="38"/>
        <v>0</v>
      </c>
      <c r="AQ38" s="4">
        <f t="shared" si="38"/>
        <v>0</v>
      </c>
      <c r="AR38" s="4">
        <f t="shared" si="38"/>
        <v>0</v>
      </c>
      <c r="AS38" s="4">
        <f t="shared" si="38"/>
        <v>0</v>
      </c>
      <c r="AT38" s="4">
        <f t="shared" si="38"/>
        <v>0</v>
      </c>
      <c r="AU38" s="4">
        <f t="shared" si="38"/>
        <v>0</v>
      </c>
      <c r="AV38" s="4">
        <f t="shared" si="38"/>
        <v>0</v>
      </c>
      <c r="AW38" s="4">
        <f t="shared" si="38"/>
        <v>0</v>
      </c>
      <c r="AX38" s="4">
        <f t="shared" si="38"/>
        <v>0</v>
      </c>
      <c r="AY38" s="4">
        <f t="shared" si="38"/>
        <v>0</v>
      </c>
      <c r="AZ38" s="4">
        <f t="shared" si="38"/>
        <v>0</v>
      </c>
      <c r="BA38" s="4">
        <f t="shared" si="38"/>
        <v>0</v>
      </c>
      <c r="BB38" s="4">
        <f t="shared" si="38"/>
        <v>0</v>
      </c>
      <c r="BC38" s="4">
        <f t="shared" si="38"/>
        <v>0</v>
      </c>
      <c r="BD38" s="4">
        <f t="shared" si="38"/>
        <v>0</v>
      </c>
      <c r="BE38" s="4">
        <f t="shared" si="38"/>
        <v>0</v>
      </c>
      <c r="BF38" s="4">
        <f t="shared" si="38"/>
        <v>0</v>
      </c>
      <c r="BG38" s="4">
        <f t="shared" si="38"/>
        <v>0</v>
      </c>
      <c r="BH38" s="4">
        <f t="shared" si="38"/>
        <v>0</v>
      </c>
      <c r="BI38" s="4">
        <f t="shared" si="38"/>
        <v>0</v>
      </c>
      <c r="BJ38" s="4">
        <f t="shared" si="38"/>
        <v>0</v>
      </c>
      <c r="BK38" s="4">
        <f t="shared" si="38"/>
        <v>0</v>
      </c>
      <c r="BL38" s="4">
        <f t="shared" si="38"/>
        <v>0</v>
      </c>
      <c r="BM38" s="4">
        <f t="shared" si="38"/>
        <v>0</v>
      </c>
      <c r="BN38" s="4">
        <f t="shared" si="38"/>
        <v>0</v>
      </c>
      <c r="BO38" s="4">
        <f t="shared" si="38"/>
        <v>0</v>
      </c>
      <c r="BP38" s="4">
        <f t="shared" si="38"/>
        <v>0</v>
      </c>
      <c r="BQ38" s="4">
        <f t="shared" si="38"/>
        <v>0</v>
      </c>
      <c r="BR38" s="4">
        <f t="shared" ref="BR38:BW38" si="39">IF(BR37&lt;0,1,0)</f>
        <v>0</v>
      </c>
      <c r="BS38" s="4">
        <f t="shared" si="39"/>
        <v>0</v>
      </c>
      <c r="BT38" s="4">
        <f t="shared" si="39"/>
        <v>0</v>
      </c>
      <c r="BU38" s="4">
        <f t="shared" si="39"/>
        <v>0</v>
      </c>
      <c r="BV38" s="4">
        <f t="shared" si="39"/>
        <v>0</v>
      </c>
      <c r="BW38" s="5">
        <f t="shared" si="39"/>
        <v>0</v>
      </c>
    </row>
    <row r="39" spans="3:75" x14ac:dyDescent="0.3">
      <c r="C39" s="132" t="s">
        <v>123</v>
      </c>
      <c r="D39" s="34"/>
      <c r="E39" s="16">
        <f>SUM(F39:BW39)</f>
        <v>772797755.25402868</v>
      </c>
      <c r="F39" s="106">
        <f t="shared" ref="F39:AK39" si="40">F31/(1+$F$35)^F96</f>
        <v>-128122807.01754387</v>
      </c>
      <c r="G39" s="106">
        <f t="shared" si="40"/>
        <v>-226783625.73099416</v>
      </c>
      <c r="H39" s="106">
        <f t="shared" si="40"/>
        <v>0</v>
      </c>
      <c r="I39" s="106">
        <f t="shared" si="40"/>
        <v>0</v>
      </c>
      <c r="J39" s="106">
        <f t="shared" si="40"/>
        <v>0</v>
      </c>
      <c r="K39" s="106">
        <f t="shared" si="40"/>
        <v>0</v>
      </c>
      <c r="L39" s="106">
        <f t="shared" si="40"/>
        <v>0</v>
      </c>
      <c r="M39" s="106">
        <f t="shared" si="40"/>
        <v>0</v>
      </c>
      <c r="N39" s="106">
        <f t="shared" si="40"/>
        <v>0</v>
      </c>
      <c r="O39" s="106">
        <f t="shared" si="40"/>
        <v>0</v>
      </c>
      <c r="P39" s="106">
        <f t="shared" si="40"/>
        <v>0</v>
      </c>
      <c r="Q39" s="106">
        <f t="shared" si="40"/>
        <v>0</v>
      </c>
      <c r="R39" s="106">
        <f t="shared" si="40"/>
        <v>0</v>
      </c>
      <c r="S39" s="106">
        <f t="shared" si="40"/>
        <v>0</v>
      </c>
      <c r="T39" s="106">
        <f t="shared" si="40"/>
        <v>0</v>
      </c>
      <c r="U39" s="106">
        <f t="shared" si="40"/>
        <v>0</v>
      </c>
      <c r="V39" s="106">
        <f t="shared" si="40"/>
        <v>0</v>
      </c>
      <c r="W39" s="106">
        <f t="shared" si="40"/>
        <v>0</v>
      </c>
      <c r="X39" s="106">
        <f t="shared" si="40"/>
        <v>0</v>
      </c>
      <c r="Y39" s="106">
        <f t="shared" si="40"/>
        <v>0</v>
      </c>
      <c r="Z39" s="106">
        <f t="shared" si="40"/>
        <v>0</v>
      </c>
      <c r="AA39" s="106">
        <f t="shared" si="40"/>
        <v>0</v>
      </c>
      <c r="AB39" s="106">
        <f t="shared" si="40"/>
        <v>1144282920.8405981</v>
      </c>
      <c r="AC39" s="106">
        <f t="shared" si="40"/>
        <v>-16578732.838031355</v>
      </c>
      <c r="AD39" s="106">
        <f t="shared" si="40"/>
        <v>0</v>
      </c>
      <c r="AE39" s="106">
        <f t="shared" si="40"/>
        <v>0</v>
      </c>
      <c r="AF39" s="106">
        <f t="shared" si="40"/>
        <v>0</v>
      </c>
      <c r="AG39" s="106">
        <f t="shared" si="40"/>
        <v>0</v>
      </c>
      <c r="AH39" s="106">
        <f t="shared" si="40"/>
        <v>0</v>
      </c>
      <c r="AI39" s="106">
        <f t="shared" si="40"/>
        <v>0</v>
      </c>
      <c r="AJ39" s="106">
        <f t="shared" si="40"/>
        <v>0</v>
      </c>
      <c r="AK39" s="106">
        <f t="shared" si="40"/>
        <v>0</v>
      </c>
      <c r="AL39" s="106">
        <f t="shared" ref="AL39:BQ39" si="41">AL31/(1+$F$35)^AL96</f>
        <v>0</v>
      </c>
      <c r="AM39" s="106">
        <f t="shared" si="41"/>
        <v>0</v>
      </c>
      <c r="AN39" s="106">
        <f t="shared" si="41"/>
        <v>0</v>
      </c>
      <c r="AO39" s="106">
        <f t="shared" si="41"/>
        <v>0</v>
      </c>
      <c r="AP39" s="106">
        <f t="shared" si="41"/>
        <v>0</v>
      </c>
      <c r="AQ39" s="106">
        <f t="shared" si="41"/>
        <v>0</v>
      </c>
      <c r="AR39" s="106">
        <f t="shared" si="41"/>
        <v>0</v>
      </c>
      <c r="AS39" s="106">
        <f t="shared" si="41"/>
        <v>0</v>
      </c>
      <c r="AT39" s="106">
        <f t="shared" si="41"/>
        <v>0</v>
      </c>
      <c r="AU39" s="106">
        <f t="shared" si="41"/>
        <v>0</v>
      </c>
      <c r="AV39" s="106">
        <f t="shared" si="41"/>
        <v>0</v>
      </c>
      <c r="AW39" s="106">
        <f t="shared" si="41"/>
        <v>0</v>
      </c>
      <c r="AX39" s="106">
        <f t="shared" si="41"/>
        <v>0</v>
      </c>
      <c r="AY39" s="106">
        <f t="shared" si="41"/>
        <v>0</v>
      </c>
      <c r="AZ39" s="106">
        <f t="shared" si="41"/>
        <v>0</v>
      </c>
      <c r="BA39" s="106">
        <f t="shared" si="41"/>
        <v>0</v>
      </c>
      <c r="BB39" s="106">
        <f t="shared" si="41"/>
        <v>0</v>
      </c>
      <c r="BC39" s="106">
        <f t="shared" si="41"/>
        <v>0</v>
      </c>
      <c r="BD39" s="106">
        <f t="shared" si="41"/>
        <v>0</v>
      </c>
      <c r="BE39" s="106">
        <f t="shared" si="41"/>
        <v>0</v>
      </c>
      <c r="BF39" s="106">
        <f t="shared" si="41"/>
        <v>0</v>
      </c>
      <c r="BG39" s="106">
        <f t="shared" si="41"/>
        <v>0</v>
      </c>
      <c r="BH39" s="106">
        <f t="shared" si="41"/>
        <v>0</v>
      </c>
      <c r="BI39" s="106">
        <f t="shared" si="41"/>
        <v>0</v>
      </c>
      <c r="BJ39" s="106">
        <f t="shared" si="41"/>
        <v>0</v>
      </c>
      <c r="BK39" s="106">
        <f t="shared" si="41"/>
        <v>0</v>
      </c>
      <c r="BL39" s="106">
        <f t="shared" si="41"/>
        <v>0</v>
      </c>
      <c r="BM39" s="106">
        <f t="shared" si="41"/>
        <v>0</v>
      </c>
      <c r="BN39" s="106">
        <f t="shared" si="41"/>
        <v>0</v>
      </c>
      <c r="BO39" s="106">
        <f t="shared" si="41"/>
        <v>0</v>
      </c>
      <c r="BP39" s="106">
        <f t="shared" si="41"/>
        <v>0</v>
      </c>
      <c r="BQ39" s="106">
        <f t="shared" si="41"/>
        <v>0</v>
      </c>
      <c r="BR39" s="106">
        <f t="shared" ref="BR39:BW39" si="42">BR31/(1+$F$35)^BR96</f>
        <v>0</v>
      </c>
      <c r="BS39" s="106">
        <f t="shared" si="42"/>
        <v>0</v>
      </c>
      <c r="BT39" s="106">
        <f t="shared" si="42"/>
        <v>0</v>
      </c>
      <c r="BU39" s="106">
        <f t="shared" si="42"/>
        <v>0</v>
      </c>
      <c r="BV39" s="106">
        <f t="shared" si="42"/>
        <v>0</v>
      </c>
      <c r="BW39" s="133">
        <f t="shared" si="42"/>
        <v>0</v>
      </c>
    </row>
    <row r="40" spans="3:75" ht="16.2" customHeight="1" x14ac:dyDescent="0.3">
      <c r="C40" s="132" t="s">
        <v>124</v>
      </c>
      <c r="D40" s="34"/>
      <c r="E40" s="16">
        <f>BW40</f>
        <v>772797755.25402868</v>
      </c>
      <c r="F40" s="106">
        <f>F39</f>
        <v>-128122807.01754387</v>
      </c>
      <c r="G40" s="106">
        <f t="shared" ref="G40:AL40" si="43">G39+F40</f>
        <v>-354906432.74853802</v>
      </c>
      <c r="H40" s="106">
        <f t="shared" si="43"/>
        <v>-354906432.74853802</v>
      </c>
      <c r="I40" s="106">
        <f t="shared" si="43"/>
        <v>-354906432.74853802</v>
      </c>
      <c r="J40" s="106">
        <f t="shared" si="43"/>
        <v>-354906432.74853802</v>
      </c>
      <c r="K40" s="106">
        <f t="shared" si="43"/>
        <v>-354906432.74853802</v>
      </c>
      <c r="L40" s="106">
        <f t="shared" si="43"/>
        <v>-354906432.74853802</v>
      </c>
      <c r="M40" s="106">
        <f t="shared" si="43"/>
        <v>-354906432.74853802</v>
      </c>
      <c r="N40" s="106">
        <f t="shared" si="43"/>
        <v>-354906432.74853802</v>
      </c>
      <c r="O40" s="106">
        <f t="shared" si="43"/>
        <v>-354906432.74853802</v>
      </c>
      <c r="P40" s="106">
        <f t="shared" si="43"/>
        <v>-354906432.74853802</v>
      </c>
      <c r="Q40" s="106">
        <f t="shared" si="43"/>
        <v>-354906432.74853802</v>
      </c>
      <c r="R40" s="106">
        <f t="shared" si="43"/>
        <v>-354906432.74853802</v>
      </c>
      <c r="S40" s="106">
        <f t="shared" si="43"/>
        <v>-354906432.74853802</v>
      </c>
      <c r="T40" s="106">
        <f t="shared" si="43"/>
        <v>-354906432.74853802</v>
      </c>
      <c r="U40" s="106">
        <f t="shared" si="43"/>
        <v>-354906432.74853802</v>
      </c>
      <c r="V40" s="106">
        <f t="shared" si="43"/>
        <v>-354906432.74853802</v>
      </c>
      <c r="W40" s="106">
        <f t="shared" si="43"/>
        <v>-354906432.74853802</v>
      </c>
      <c r="X40" s="106">
        <f t="shared" si="43"/>
        <v>-354906432.74853802</v>
      </c>
      <c r="Y40" s="106">
        <f t="shared" si="43"/>
        <v>-354906432.74853802</v>
      </c>
      <c r="Z40" s="106">
        <f t="shared" si="43"/>
        <v>-354906432.74853802</v>
      </c>
      <c r="AA40" s="106">
        <f t="shared" si="43"/>
        <v>-354906432.74853802</v>
      </c>
      <c r="AB40" s="106">
        <f t="shared" si="43"/>
        <v>789376488.09206009</v>
      </c>
      <c r="AC40" s="106">
        <f t="shared" si="43"/>
        <v>772797755.25402868</v>
      </c>
      <c r="AD40" s="106">
        <f t="shared" si="43"/>
        <v>772797755.25402868</v>
      </c>
      <c r="AE40" s="106">
        <f t="shared" si="43"/>
        <v>772797755.25402868</v>
      </c>
      <c r="AF40" s="106">
        <f t="shared" si="43"/>
        <v>772797755.25402868</v>
      </c>
      <c r="AG40" s="106">
        <f t="shared" si="43"/>
        <v>772797755.25402868</v>
      </c>
      <c r="AH40" s="106">
        <f t="shared" si="43"/>
        <v>772797755.25402868</v>
      </c>
      <c r="AI40" s="106">
        <f t="shared" si="43"/>
        <v>772797755.25402868</v>
      </c>
      <c r="AJ40" s="106">
        <f t="shared" si="43"/>
        <v>772797755.25402868</v>
      </c>
      <c r="AK40" s="106">
        <f t="shared" si="43"/>
        <v>772797755.25402868</v>
      </c>
      <c r="AL40" s="106">
        <f t="shared" si="43"/>
        <v>772797755.25402868</v>
      </c>
      <c r="AM40" s="106">
        <f t="shared" ref="AM40:BR40" si="44">AM39+AL40</f>
        <v>772797755.25402868</v>
      </c>
      <c r="AN40" s="106">
        <f t="shared" si="44"/>
        <v>772797755.25402868</v>
      </c>
      <c r="AO40" s="106">
        <f t="shared" si="44"/>
        <v>772797755.25402868</v>
      </c>
      <c r="AP40" s="106">
        <f t="shared" si="44"/>
        <v>772797755.25402868</v>
      </c>
      <c r="AQ40" s="106">
        <f t="shared" si="44"/>
        <v>772797755.25402868</v>
      </c>
      <c r="AR40" s="106">
        <f t="shared" si="44"/>
        <v>772797755.25402868</v>
      </c>
      <c r="AS40" s="106">
        <f t="shared" si="44"/>
        <v>772797755.25402868</v>
      </c>
      <c r="AT40" s="106">
        <f t="shared" si="44"/>
        <v>772797755.25402868</v>
      </c>
      <c r="AU40" s="106">
        <f t="shared" si="44"/>
        <v>772797755.25402868</v>
      </c>
      <c r="AV40" s="106">
        <f t="shared" si="44"/>
        <v>772797755.25402868</v>
      </c>
      <c r="AW40" s="106">
        <f t="shared" si="44"/>
        <v>772797755.25402868</v>
      </c>
      <c r="AX40" s="106">
        <f t="shared" si="44"/>
        <v>772797755.25402868</v>
      </c>
      <c r="AY40" s="106">
        <f t="shared" si="44"/>
        <v>772797755.25402868</v>
      </c>
      <c r="AZ40" s="106">
        <f t="shared" si="44"/>
        <v>772797755.25402868</v>
      </c>
      <c r="BA40" s="106">
        <f t="shared" si="44"/>
        <v>772797755.25402868</v>
      </c>
      <c r="BB40" s="106">
        <f t="shared" si="44"/>
        <v>772797755.25402868</v>
      </c>
      <c r="BC40" s="106">
        <f t="shared" si="44"/>
        <v>772797755.25402868</v>
      </c>
      <c r="BD40" s="106">
        <f t="shared" si="44"/>
        <v>772797755.25402868</v>
      </c>
      <c r="BE40" s="106">
        <f t="shared" si="44"/>
        <v>772797755.25402868</v>
      </c>
      <c r="BF40" s="106">
        <f t="shared" si="44"/>
        <v>772797755.25402868</v>
      </c>
      <c r="BG40" s="106">
        <f t="shared" si="44"/>
        <v>772797755.25402868</v>
      </c>
      <c r="BH40" s="106">
        <f t="shared" si="44"/>
        <v>772797755.25402868</v>
      </c>
      <c r="BI40" s="106">
        <f t="shared" si="44"/>
        <v>772797755.25402868</v>
      </c>
      <c r="BJ40" s="106">
        <f t="shared" si="44"/>
        <v>772797755.25402868</v>
      </c>
      <c r="BK40" s="106">
        <f t="shared" si="44"/>
        <v>772797755.25402868</v>
      </c>
      <c r="BL40" s="106">
        <f t="shared" si="44"/>
        <v>772797755.25402868</v>
      </c>
      <c r="BM40" s="106">
        <f t="shared" si="44"/>
        <v>772797755.25402868</v>
      </c>
      <c r="BN40" s="106">
        <f t="shared" si="44"/>
        <v>772797755.25402868</v>
      </c>
      <c r="BO40" s="106">
        <f t="shared" si="44"/>
        <v>772797755.25402868</v>
      </c>
      <c r="BP40" s="106">
        <f t="shared" si="44"/>
        <v>772797755.25402868</v>
      </c>
      <c r="BQ40" s="106">
        <f t="shared" si="44"/>
        <v>772797755.25402868</v>
      </c>
      <c r="BR40" s="106">
        <f t="shared" si="44"/>
        <v>772797755.25402868</v>
      </c>
      <c r="BS40" s="106">
        <f t="shared" ref="BS40:BW40" si="45">BS39+BR40</f>
        <v>772797755.25402868</v>
      </c>
      <c r="BT40" s="106">
        <f t="shared" si="45"/>
        <v>772797755.25402868</v>
      </c>
      <c r="BU40" s="106">
        <f t="shared" si="45"/>
        <v>772797755.25402868</v>
      </c>
      <c r="BV40" s="106">
        <f t="shared" si="45"/>
        <v>772797755.25402868</v>
      </c>
      <c r="BW40" s="133">
        <f t="shared" si="45"/>
        <v>772797755.25402868</v>
      </c>
    </row>
    <row r="41" spans="3:75" ht="15" thickBot="1" x14ac:dyDescent="0.35">
      <c r="C41" s="68" t="s">
        <v>125</v>
      </c>
      <c r="D41" s="58" t="s">
        <v>140</v>
      </c>
      <c r="E41" s="6">
        <f>SUM(F41:BW41)</f>
        <v>22</v>
      </c>
      <c r="F41" s="6">
        <f t="shared" ref="F41:AK41" si="46">IF(F40&lt;0,1,0)</f>
        <v>1</v>
      </c>
      <c r="G41" s="6">
        <f t="shared" si="46"/>
        <v>1</v>
      </c>
      <c r="H41" s="6">
        <f t="shared" si="46"/>
        <v>1</v>
      </c>
      <c r="I41" s="6">
        <f t="shared" si="46"/>
        <v>1</v>
      </c>
      <c r="J41" s="6">
        <f t="shared" si="46"/>
        <v>1</v>
      </c>
      <c r="K41" s="6">
        <f t="shared" si="46"/>
        <v>1</v>
      </c>
      <c r="L41" s="6">
        <f t="shared" si="46"/>
        <v>1</v>
      </c>
      <c r="M41" s="6">
        <f t="shared" si="46"/>
        <v>1</v>
      </c>
      <c r="N41" s="6">
        <f t="shared" si="46"/>
        <v>1</v>
      </c>
      <c r="O41" s="6">
        <f t="shared" si="46"/>
        <v>1</v>
      </c>
      <c r="P41" s="6">
        <f t="shared" si="46"/>
        <v>1</v>
      </c>
      <c r="Q41" s="6">
        <f t="shared" si="46"/>
        <v>1</v>
      </c>
      <c r="R41" s="6">
        <f t="shared" si="46"/>
        <v>1</v>
      </c>
      <c r="S41" s="6">
        <f t="shared" si="46"/>
        <v>1</v>
      </c>
      <c r="T41" s="6">
        <f t="shared" si="46"/>
        <v>1</v>
      </c>
      <c r="U41" s="6">
        <f t="shared" si="46"/>
        <v>1</v>
      </c>
      <c r="V41" s="6">
        <f t="shared" si="46"/>
        <v>1</v>
      </c>
      <c r="W41" s="6">
        <f t="shared" si="46"/>
        <v>1</v>
      </c>
      <c r="X41" s="6">
        <f t="shared" si="46"/>
        <v>1</v>
      </c>
      <c r="Y41" s="6">
        <f t="shared" si="46"/>
        <v>1</v>
      </c>
      <c r="Z41" s="6">
        <f t="shared" si="46"/>
        <v>1</v>
      </c>
      <c r="AA41" s="6">
        <f t="shared" si="46"/>
        <v>1</v>
      </c>
      <c r="AB41" s="6">
        <f t="shared" si="46"/>
        <v>0</v>
      </c>
      <c r="AC41" s="6">
        <f t="shared" si="46"/>
        <v>0</v>
      </c>
      <c r="AD41" s="6">
        <f t="shared" si="46"/>
        <v>0</v>
      </c>
      <c r="AE41" s="6">
        <f t="shared" si="46"/>
        <v>0</v>
      </c>
      <c r="AF41" s="6">
        <f t="shared" si="46"/>
        <v>0</v>
      </c>
      <c r="AG41" s="6">
        <f t="shared" si="46"/>
        <v>0</v>
      </c>
      <c r="AH41" s="6">
        <f t="shared" si="46"/>
        <v>0</v>
      </c>
      <c r="AI41" s="6">
        <f t="shared" si="46"/>
        <v>0</v>
      </c>
      <c r="AJ41" s="6">
        <f t="shared" si="46"/>
        <v>0</v>
      </c>
      <c r="AK41" s="6">
        <f t="shared" si="46"/>
        <v>0</v>
      </c>
      <c r="AL41" s="6">
        <f t="shared" ref="AL41:BQ41" si="47">IF(AL40&lt;0,1,0)</f>
        <v>0</v>
      </c>
      <c r="AM41" s="6">
        <f t="shared" si="47"/>
        <v>0</v>
      </c>
      <c r="AN41" s="6">
        <f t="shared" si="47"/>
        <v>0</v>
      </c>
      <c r="AO41" s="6">
        <f t="shared" si="47"/>
        <v>0</v>
      </c>
      <c r="AP41" s="6">
        <f t="shared" si="47"/>
        <v>0</v>
      </c>
      <c r="AQ41" s="6">
        <f t="shared" si="47"/>
        <v>0</v>
      </c>
      <c r="AR41" s="6">
        <f t="shared" si="47"/>
        <v>0</v>
      </c>
      <c r="AS41" s="6">
        <f t="shared" si="47"/>
        <v>0</v>
      </c>
      <c r="AT41" s="6">
        <f t="shared" si="47"/>
        <v>0</v>
      </c>
      <c r="AU41" s="6">
        <f t="shared" si="47"/>
        <v>0</v>
      </c>
      <c r="AV41" s="6">
        <f t="shared" si="47"/>
        <v>0</v>
      </c>
      <c r="AW41" s="6">
        <f t="shared" si="47"/>
        <v>0</v>
      </c>
      <c r="AX41" s="6">
        <f t="shared" si="47"/>
        <v>0</v>
      </c>
      <c r="AY41" s="6">
        <f t="shared" si="47"/>
        <v>0</v>
      </c>
      <c r="AZ41" s="6">
        <f t="shared" si="47"/>
        <v>0</v>
      </c>
      <c r="BA41" s="6">
        <f t="shared" si="47"/>
        <v>0</v>
      </c>
      <c r="BB41" s="6">
        <f t="shared" si="47"/>
        <v>0</v>
      </c>
      <c r="BC41" s="6">
        <f t="shared" si="47"/>
        <v>0</v>
      </c>
      <c r="BD41" s="6">
        <f t="shared" si="47"/>
        <v>0</v>
      </c>
      <c r="BE41" s="6">
        <f t="shared" si="47"/>
        <v>0</v>
      </c>
      <c r="BF41" s="6">
        <f t="shared" si="47"/>
        <v>0</v>
      </c>
      <c r="BG41" s="6">
        <f t="shared" si="47"/>
        <v>0</v>
      </c>
      <c r="BH41" s="6">
        <f t="shared" si="47"/>
        <v>0</v>
      </c>
      <c r="BI41" s="6">
        <f t="shared" si="47"/>
        <v>0</v>
      </c>
      <c r="BJ41" s="6">
        <f t="shared" si="47"/>
        <v>0</v>
      </c>
      <c r="BK41" s="6">
        <f t="shared" si="47"/>
        <v>0</v>
      </c>
      <c r="BL41" s="6">
        <f t="shared" si="47"/>
        <v>0</v>
      </c>
      <c r="BM41" s="6">
        <f t="shared" si="47"/>
        <v>0</v>
      </c>
      <c r="BN41" s="6">
        <f t="shared" si="47"/>
        <v>0</v>
      </c>
      <c r="BO41" s="6">
        <f t="shared" si="47"/>
        <v>0</v>
      </c>
      <c r="BP41" s="6">
        <f t="shared" si="47"/>
        <v>0</v>
      </c>
      <c r="BQ41" s="6">
        <f t="shared" si="47"/>
        <v>0</v>
      </c>
      <c r="BR41" s="6">
        <f t="shared" ref="BR41:BW41" si="48">IF(BR40&lt;0,1,0)</f>
        <v>0</v>
      </c>
      <c r="BS41" s="6">
        <f t="shared" si="48"/>
        <v>0</v>
      </c>
      <c r="BT41" s="6">
        <f t="shared" si="48"/>
        <v>0</v>
      </c>
      <c r="BU41" s="6">
        <f t="shared" si="48"/>
        <v>0</v>
      </c>
      <c r="BV41" s="6">
        <f t="shared" si="48"/>
        <v>0</v>
      </c>
      <c r="BW41" s="35">
        <f t="shared" si="48"/>
        <v>0</v>
      </c>
    </row>
    <row r="42" spans="3:75" ht="15" thickBot="1" x14ac:dyDescent="0.35">
      <c r="C42" s="61" t="s">
        <v>71</v>
      </c>
    </row>
    <row r="43" spans="3:75" ht="28.8" x14ac:dyDescent="0.3">
      <c r="C43" s="39" t="s">
        <v>4</v>
      </c>
      <c r="D43" s="38" t="s">
        <v>1</v>
      </c>
      <c r="E43" s="40" t="s">
        <v>2</v>
      </c>
      <c r="F43" s="41" t="s">
        <v>72</v>
      </c>
    </row>
    <row r="44" spans="3:75" x14ac:dyDescent="0.3">
      <c r="C44" s="62" t="s">
        <v>75</v>
      </c>
      <c r="D44" s="109" t="s">
        <v>6</v>
      </c>
      <c r="E44" s="63">
        <f>SUM(F9:G9)</f>
        <v>366245614.03508776</v>
      </c>
      <c r="F44" s="64">
        <f>E44/$E$46</f>
        <v>4.1113541350049417E-2</v>
      </c>
    </row>
    <row r="45" spans="3:75" x14ac:dyDescent="0.3">
      <c r="C45" s="62" t="s">
        <v>73</v>
      </c>
      <c r="D45" s="109" t="s">
        <v>6</v>
      </c>
      <c r="E45" s="63">
        <f>SUM(H9:AA9)</f>
        <v>8541904888.4184675</v>
      </c>
      <c r="F45" s="64">
        <f>E45/$E$46</f>
        <v>0.95888645864995048</v>
      </c>
    </row>
    <row r="46" spans="3:75" ht="15" thickBot="1" x14ac:dyDescent="0.35">
      <c r="C46" s="65" t="s">
        <v>74</v>
      </c>
      <c r="D46" s="110" t="s">
        <v>6</v>
      </c>
      <c r="E46" s="66">
        <f>E44+E45</f>
        <v>8908150502.4535561</v>
      </c>
      <c r="F46" s="108">
        <f>E46/$E$46</f>
        <v>1</v>
      </c>
    </row>
    <row r="47" spans="3:75" ht="15" thickBot="1" x14ac:dyDescent="0.35">
      <c r="C47" s="61" t="s">
        <v>63</v>
      </c>
    </row>
    <row r="48" spans="3:75" ht="28.8" x14ac:dyDescent="0.3">
      <c r="C48" s="39" t="s">
        <v>4</v>
      </c>
      <c r="D48" s="38" t="s">
        <v>1</v>
      </c>
      <c r="E48" s="41" t="s">
        <v>2</v>
      </c>
    </row>
    <row r="49" spans="3:7" x14ac:dyDescent="0.3">
      <c r="C49" s="67" t="s">
        <v>64</v>
      </c>
      <c r="D49" s="109" t="s">
        <v>6</v>
      </c>
      <c r="E49" s="81">
        <f>E28</f>
        <v>2930158295.0221829</v>
      </c>
    </row>
    <row r="50" spans="3:7" x14ac:dyDescent="0.3">
      <c r="C50" s="67" t="s">
        <v>65</v>
      </c>
      <c r="D50" s="109" t="s">
        <v>6</v>
      </c>
      <c r="E50" s="81">
        <f>E37</f>
        <v>1531687641.0585396</v>
      </c>
      <c r="F50" s="11"/>
    </row>
    <row r="51" spans="3:7" x14ac:dyDescent="0.3">
      <c r="C51" s="67" t="s">
        <v>66</v>
      </c>
      <c r="D51" s="109" t="s">
        <v>59</v>
      </c>
      <c r="E51" s="20">
        <f>IRR(F28:NF28)*4</f>
        <v>1.2099656242153047</v>
      </c>
    </row>
    <row r="52" spans="3:7" ht="33.6" x14ac:dyDescent="0.3">
      <c r="C52" s="111" t="s">
        <v>122</v>
      </c>
      <c r="D52" s="109"/>
      <c r="E52" s="112">
        <f>E50/E46</f>
        <v>0.1719422724881747</v>
      </c>
    </row>
    <row r="53" spans="3:7" x14ac:dyDescent="0.3">
      <c r="C53" s="67" t="s">
        <v>67</v>
      </c>
      <c r="D53" s="109"/>
      <c r="E53" s="112">
        <f>E8/(E45+E18+E19+E20)</f>
        <v>1.4271214353535668</v>
      </c>
    </row>
    <row r="54" spans="3:7" x14ac:dyDescent="0.3">
      <c r="C54" s="67" t="s">
        <v>68</v>
      </c>
      <c r="D54" s="109" t="s">
        <v>140</v>
      </c>
      <c r="E54" s="5">
        <f>$E$30</f>
        <v>5</v>
      </c>
    </row>
    <row r="55" spans="3:7" ht="15" thickBot="1" x14ac:dyDescent="0.35">
      <c r="C55" s="68" t="s">
        <v>69</v>
      </c>
      <c r="D55" s="110" t="s">
        <v>140</v>
      </c>
      <c r="E55" s="35">
        <f>E38</f>
        <v>5</v>
      </c>
    </row>
    <row r="56" spans="3:7" ht="15" thickBot="1" x14ac:dyDescent="0.35">
      <c r="C56" s="61" t="s">
        <v>70</v>
      </c>
    </row>
    <row r="57" spans="3:7" ht="28.8" x14ac:dyDescent="0.3">
      <c r="C57" s="39" t="s">
        <v>4</v>
      </c>
      <c r="D57" s="38" t="s">
        <v>1</v>
      </c>
      <c r="E57" s="41" t="s">
        <v>2</v>
      </c>
    </row>
    <row r="58" spans="3:7" x14ac:dyDescent="0.3">
      <c r="C58" s="67" t="s">
        <v>64</v>
      </c>
      <c r="D58" s="109" t="s">
        <v>6</v>
      </c>
      <c r="E58" s="113">
        <f>E31</f>
        <v>2930158295.0221853</v>
      </c>
    </row>
    <row r="59" spans="3:7" x14ac:dyDescent="0.3">
      <c r="C59" s="67" t="s">
        <v>65</v>
      </c>
      <c r="D59" s="109" t="s">
        <v>6</v>
      </c>
      <c r="E59" s="113">
        <f>E39</f>
        <v>772797755.25402868</v>
      </c>
      <c r="F59" s="11"/>
    </row>
    <row r="60" spans="3:7" x14ac:dyDescent="0.3">
      <c r="C60" s="67" t="s">
        <v>66</v>
      </c>
      <c r="D60" s="109" t="s">
        <v>59</v>
      </c>
      <c r="E60" s="114">
        <f>IRR(F31:BW31)*4</f>
        <v>0.43366324402793044</v>
      </c>
    </row>
    <row r="61" spans="3:7" ht="33.6" x14ac:dyDescent="0.3">
      <c r="C61" s="111" t="s">
        <v>122</v>
      </c>
      <c r="D61" s="109"/>
      <c r="E61" s="112">
        <f>E59/E44</f>
        <v>2.1100532692795375</v>
      </c>
      <c r="G61" s="69"/>
    </row>
    <row r="62" spans="3:7" x14ac:dyDescent="0.3">
      <c r="C62" s="67" t="s">
        <v>68</v>
      </c>
      <c r="D62" s="109" t="s">
        <v>140</v>
      </c>
      <c r="E62" s="81">
        <f>E33</f>
        <v>22</v>
      </c>
    </row>
    <row r="63" spans="3:7" ht="15" thickBot="1" x14ac:dyDescent="0.35">
      <c r="C63" s="68" t="s">
        <v>69</v>
      </c>
      <c r="D63" s="110" t="s">
        <v>140</v>
      </c>
      <c r="E63" s="35">
        <f>E41</f>
        <v>22</v>
      </c>
    </row>
    <row r="65" spans="3:6" ht="86.4" x14ac:dyDescent="0.3">
      <c r="C65" s="9" t="s">
        <v>31</v>
      </c>
      <c r="D65" s="34" t="s">
        <v>6</v>
      </c>
      <c r="E65" s="30">
        <v>140000</v>
      </c>
      <c r="F65" s="12" t="s">
        <v>39</v>
      </c>
    </row>
    <row r="66" spans="3:6" ht="86.4" x14ac:dyDescent="0.3">
      <c r="C66" s="9" t="s">
        <v>37</v>
      </c>
      <c r="D66" s="34" t="s">
        <v>6</v>
      </c>
      <c r="E66" s="30">
        <v>49500</v>
      </c>
      <c r="F66" s="12" t="s">
        <v>39</v>
      </c>
    </row>
    <row r="72" spans="3:6" x14ac:dyDescent="0.3">
      <c r="D72" s="69"/>
    </row>
    <row r="73" spans="3:6" x14ac:dyDescent="0.3">
      <c r="D73" s="36"/>
    </row>
    <row r="74" spans="3:6" x14ac:dyDescent="0.3">
      <c r="D74" s="69"/>
    </row>
    <row r="75" spans="3:6" x14ac:dyDescent="0.3">
      <c r="D75" s="36"/>
    </row>
    <row r="76" spans="3:6" x14ac:dyDescent="0.3">
      <c r="D76" s="36"/>
    </row>
    <row r="77" spans="3:6" x14ac:dyDescent="0.3">
      <c r="D77" s="36"/>
    </row>
    <row r="78" spans="3:6" x14ac:dyDescent="0.3">
      <c r="D78" s="36"/>
    </row>
    <row r="79" spans="3:6" x14ac:dyDescent="0.3">
      <c r="D79" s="36"/>
    </row>
    <row r="80" spans="3:6" x14ac:dyDescent="0.3">
      <c r="D80" s="36"/>
    </row>
    <row r="81" spans="3:75" x14ac:dyDescent="0.3">
      <c r="D81" s="36"/>
    </row>
    <row r="85" spans="3:75" x14ac:dyDescent="0.3">
      <c r="C85" s="95" t="s">
        <v>88</v>
      </c>
      <c r="D85" s="95"/>
      <c r="E85" s="94"/>
      <c r="F85" s="94"/>
      <c r="G85" s="94"/>
      <c r="H85" s="96">
        <v>0</v>
      </c>
      <c r="I85" s="96">
        <f t="shared" ref="I85:K85" si="49">H87</f>
        <v>497113319.83805674</v>
      </c>
      <c r="J85" s="96">
        <f t="shared" si="49"/>
        <v>994226639.67611349</v>
      </c>
      <c r="K85" s="96">
        <f t="shared" si="49"/>
        <v>1399339959.5141702</v>
      </c>
      <c r="L85" s="96">
        <f t="shared" ref="L85:AQ85" si="50">K87</f>
        <v>1804453279.352227</v>
      </c>
      <c r="M85" s="96">
        <f t="shared" si="50"/>
        <v>2200912623.8263421</v>
      </c>
      <c r="N85" s="96">
        <f t="shared" si="50"/>
        <v>2593044980.6184864</v>
      </c>
      <c r="O85" s="96">
        <f t="shared" si="50"/>
        <v>2985177337.4106302</v>
      </c>
      <c r="P85" s="96">
        <f t="shared" si="50"/>
        <v>3377309694.202774</v>
      </c>
      <c r="Q85" s="96">
        <f t="shared" si="50"/>
        <v>3769442050.9949179</v>
      </c>
      <c r="R85" s="96">
        <f t="shared" si="50"/>
        <v>4161574407.7870617</v>
      </c>
      <c r="S85" s="96">
        <f t="shared" si="50"/>
        <v>4553706764.5792055</v>
      </c>
      <c r="T85" s="96">
        <f t="shared" si="50"/>
        <v>4945839121.3713493</v>
      </c>
      <c r="U85" s="96">
        <f t="shared" si="50"/>
        <v>5337971478.1634932</v>
      </c>
      <c r="V85" s="96">
        <f t="shared" si="50"/>
        <v>5730103834.955637</v>
      </c>
      <c r="W85" s="96">
        <f t="shared" si="50"/>
        <v>6122236191.7477808</v>
      </c>
      <c r="X85" s="96">
        <f t="shared" si="50"/>
        <v>6514368548.5399246</v>
      </c>
      <c r="Y85" s="96">
        <f t="shared" si="50"/>
        <v>6906500905.3320684</v>
      </c>
      <c r="Z85" s="96">
        <f t="shared" si="50"/>
        <v>7298633262.1242123</v>
      </c>
      <c r="AA85" s="96">
        <f t="shared" si="50"/>
        <v>7690765618.9163561</v>
      </c>
      <c r="AB85" s="96">
        <f t="shared" si="50"/>
        <v>8082897975.7084999</v>
      </c>
      <c r="AC85" s="96">
        <f t="shared" si="50"/>
        <v>8109731821.8623457</v>
      </c>
      <c r="AD85" s="96">
        <f t="shared" si="50"/>
        <v>8123621052.6315765</v>
      </c>
      <c r="AE85" s="96">
        <f t="shared" si="50"/>
        <v>8123621052.6315765</v>
      </c>
      <c r="AF85" s="96">
        <f t="shared" si="50"/>
        <v>8123621052.6315765</v>
      </c>
      <c r="AG85" s="96">
        <f t="shared" si="50"/>
        <v>8123621052.6315765</v>
      </c>
      <c r="AH85" s="96">
        <f t="shared" si="50"/>
        <v>8123621052.6315765</v>
      </c>
      <c r="AI85" s="96">
        <f t="shared" si="50"/>
        <v>8123621052.6315765</v>
      </c>
      <c r="AJ85" s="96">
        <f t="shared" si="50"/>
        <v>8123621052.6315765</v>
      </c>
      <c r="AK85" s="96">
        <f t="shared" si="50"/>
        <v>8123621052.6315765</v>
      </c>
      <c r="AL85" s="96">
        <f t="shared" si="50"/>
        <v>8123621052.6315765</v>
      </c>
      <c r="AM85" s="96">
        <f t="shared" si="50"/>
        <v>8123621052.6315765</v>
      </c>
      <c r="AN85" s="96">
        <f t="shared" si="50"/>
        <v>8123621052.6315765</v>
      </c>
      <c r="AO85" s="96">
        <f t="shared" si="50"/>
        <v>8123621052.6315765</v>
      </c>
      <c r="AP85" s="96">
        <f t="shared" si="50"/>
        <v>8123621052.6315765</v>
      </c>
      <c r="AQ85" s="96">
        <f t="shared" si="50"/>
        <v>8123621052.6315765</v>
      </c>
      <c r="AR85" s="96">
        <f t="shared" ref="AR85:BR85" si="51">AQ87</f>
        <v>8123621052.6315765</v>
      </c>
      <c r="AS85" s="96">
        <f t="shared" si="51"/>
        <v>8123621052.6315765</v>
      </c>
      <c r="AT85" s="96">
        <f t="shared" si="51"/>
        <v>8123621052.6315765</v>
      </c>
      <c r="AU85" s="96">
        <f t="shared" si="51"/>
        <v>8123621052.6315765</v>
      </c>
      <c r="AV85" s="96">
        <f t="shared" si="51"/>
        <v>8123621052.6315765</v>
      </c>
      <c r="AW85" s="96">
        <f t="shared" si="51"/>
        <v>8123621052.6315765</v>
      </c>
      <c r="AX85" s="96">
        <f t="shared" si="51"/>
        <v>8123621052.6315765</v>
      </c>
      <c r="AY85" s="96">
        <f t="shared" si="51"/>
        <v>8123621052.6315765</v>
      </c>
      <c r="AZ85" s="96">
        <f t="shared" si="51"/>
        <v>8123621052.6315765</v>
      </c>
      <c r="BA85" s="96">
        <f t="shared" si="51"/>
        <v>8123621052.6315765</v>
      </c>
      <c r="BB85" s="96">
        <f t="shared" si="51"/>
        <v>8123621052.6315765</v>
      </c>
      <c r="BC85" s="96">
        <f t="shared" si="51"/>
        <v>8123621052.6315765</v>
      </c>
      <c r="BD85" s="96">
        <f t="shared" si="51"/>
        <v>8123621052.6315765</v>
      </c>
      <c r="BE85" s="96">
        <f t="shared" si="51"/>
        <v>8123621052.6315765</v>
      </c>
      <c r="BF85" s="96">
        <f t="shared" si="51"/>
        <v>8123621052.6315765</v>
      </c>
      <c r="BG85" s="96">
        <f t="shared" si="51"/>
        <v>8123621052.6315765</v>
      </c>
      <c r="BH85" s="96">
        <f t="shared" si="51"/>
        <v>8123621052.6315765</v>
      </c>
      <c r="BI85" s="96">
        <f t="shared" si="51"/>
        <v>8123621052.6315765</v>
      </c>
      <c r="BJ85" s="96">
        <f t="shared" si="51"/>
        <v>8123621052.6315765</v>
      </c>
      <c r="BK85" s="96">
        <f t="shared" si="51"/>
        <v>8123621052.6315765</v>
      </c>
      <c r="BL85" s="96">
        <f t="shared" si="51"/>
        <v>8123621052.6315765</v>
      </c>
      <c r="BM85" s="96">
        <f t="shared" si="51"/>
        <v>8123621052.6315765</v>
      </c>
      <c r="BN85" s="96">
        <f t="shared" si="51"/>
        <v>8123621052.6315765</v>
      </c>
      <c r="BO85" s="96">
        <f t="shared" si="51"/>
        <v>8123621052.6315765</v>
      </c>
      <c r="BP85" s="96">
        <f t="shared" si="51"/>
        <v>8123621052.6315765</v>
      </c>
      <c r="BQ85" s="96">
        <f t="shared" si="51"/>
        <v>8123621052.6315765</v>
      </c>
      <c r="BR85" s="96">
        <f t="shared" si="51"/>
        <v>8123621052.6315765</v>
      </c>
      <c r="BS85" s="94"/>
      <c r="BT85" s="94"/>
      <c r="BU85" s="94"/>
      <c r="BV85" s="94"/>
      <c r="BW85" s="94"/>
    </row>
    <row r="86" spans="3:75" x14ac:dyDescent="0.3">
      <c r="C86" s="95" t="s">
        <v>86</v>
      </c>
      <c r="D86" s="95"/>
      <c r="E86" s="96"/>
      <c r="F86" s="94"/>
      <c r="G86" s="94"/>
      <c r="H86" s="96">
        <f t="shared" ref="H86:AM86" si="52">(H17+H16+H15+H14+H11+H10+H22+H23)</f>
        <v>497113319.83805674</v>
      </c>
      <c r="I86" s="96">
        <f t="shared" si="52"/>
        <v>497113319.83805674</v>
      </c>
      <c r="J86" s="96">
        <f t="shared" si="52"/>
        <v>405113319.83805674</v>
      </c>
      <c r="K86" s="96">
        <f t="shared" si="52"/>
        <v>405113319.83805674</v>
      </c>
      <c r="L86" s="96">
        <f t="shared" si="52"/>
        <v>396459344.47411495</v>
      </c>
      <c r="M86" s="96">
        <f t="shared" si="52"/>
        <v>392132356.79214406</v>
      </c>
      <c r="N86" s="96">
        <f t="shared" si="52"/>
        <v>392132356.79214406</v>
      </c>
      <c r="O86" s="96">
        <f t="shared" si="52"/>
        <v>392132356.79214406</v>
      </c>
      <c r="P86" s="96">
        <f t="shared" si="52"/>
        <v>392132356.79214406</v>
      </c>
      <c r="Q86" s="96">
        <f t="shared" si="52"/>
        <v>392132356.79214406</v>
      </c>
      <c r="R86" s="96">
        <f t="shared" si="52"/>
        <v>392132356.79214406</v>
      </c>
      <c r="S86" s="96">
        <f t="shared" si="52"/>
        <v>392132356.79214406</v>
      </c>
      <c r="T86" s="96">
        <f t="shared" si="52"/>
        <v>392132356.79214406</v>
      </c>
      <c r="U86" s="96">
        <f t="shared" si="52"/>
        <v>392132356.79214406</v>
      </c>
      <c r="V86" s="96">
        <f t="shared" si="52"/>
        <v>392132356.79214406</v>
      </c>
      <c r="W86" s="96">
        <f t="shared" si="52"/>
        <v>392132356.79214406</v>
      </c>
      <c r="X86" s="96">
        <f t="shared" si="52"/>
        <v>392132356.79214406</v>
      </c>
      <c r="Y86" s="96">
        <f t="shared" si="52"/>
        <v>392132356.79214406</v>
      </c>
      <c r="Z86" s="96">
        <f t="shared" si="52"/>
        <v>392132356.79214406</v>
      </c>
      <c r="AA86" s="96">
        <f t="shared" si="52"/>
        <v>392132356.79214406</v>
      </c>
      <c r="AB86" s="96">
        <f t="shared" si="52"/>
        <v>26833846.153846152</v>
      </c>
      <c r="AC86" s="96">
        <f t="shared" si="52"/>
        <v>13889230.769230768</v>
      </c>
      <c r="AD86" s="96">
        <f t="shared" si="52"/>
        <v>0</v>
      </c>
      <c r="AE86" s="96">
        <f t="shared" si="52"/>
        <v>0</v>
      </c>
      <c r="AF86" s="96">
        <f t="shared" si="52"/>
        <v>0</v>
      </c>
      <c r="AG86" s="96">
        <f t="shared" si="52"/>
        <v>0</v>
      </c>
      <c r="AH86" s="96">
        <f t="shared" si="52"/>
        <v>0</v>
      </c>
      <c r="AI86" s="96">
        <f t="shared" si="52"/>
        <v>0</v>
      </c>
      <c r="AJ86" s="96">
        <f t="shared" si="52"/>
        <v>0</v>
      </c>
      <c r="AK86" s="96">
        <f t="shared" si="52"/>
        <v>0</v>
      </c>
      <c r="AL86" s="96">
        <f t="shared" si="52"/>
        <v>0</v>
      </c>
      <c r="AM86" s="96">
        <f t="shared" si="52"/>
        <v>0</v>
      </c>
      <c r="AN86" s="96">
        <f t="shared" ref="AN86:BR86" si="53">(AN17+AN16+AN15+AN14+AN11+AN10+AN22+AN23)</f>
        <v>0</v>
      </c>
      <c r="AO86" s="96">
        <f t="shared" si="53"/>
        <v>0</v>
      </c>
      <c r="AP86" s="96">
        <f t="shared" si="53"/>
        <v>0</v>
      </c>
      <c r="AQ86" s="96">
        <f t="shared" si="53"/>
        <v>0</v>
      </c>
      <c r="AR86" s="96">
        <f t="shared" si="53"/>
        <v>0</v>
      </c>
      <c r="AS86" s="96">
        <f t="shared" si="53"/>
        <v>0</v>
      </c>
      <c r="AT86" s="96">
        <f t="shared" si="53"/>
        <v>0</v>
      </c>
      <c r="AU86" s="96">
        <f t="shared" si="53"/>
        <v>0</v>
      </c>
      <c r="AV86" s="96">
        <f t="shared" si="53"/>
        <v>0</v>
      </c>
      <c r="AW86" s="96">
        <f t="shared" si="53"/>
        <v>0</v>
      </c>
      <c r="AX86" s="96">
        <f t="shared" si="53"/>
        <v>0</v>
      </c>
      <c r="AY86" s="96">
        <f t="shared" si="53"/>
        <v>0</v>
      </c>
      <c r="AZ86" s="96">
        <f t="shared" si="53"/>
        <v>0</v>
      </c>
      <c r="BA86" s="96">
        <f t="shared" si="53"/>
        <v>0</v>
      </c>
      <c r="BB86" s="96">
        <f t="shared" si="53"/>
        <v>0</v>
      </c>
      <c r="BC86" s="96">
        <f t="shared" si="53"/>
        <v>0</v>
      </c>
      <c r="BD86" s="96">
        <f t="shared" si="53"/>
        <v>0</v>
      </c>
      <c r="BE86" s="96">
        <f t="shared" si="53"/>
        <v>0</v>
      </c>
      <c r="BF86" s="96">
        <f t="shared" si="53"/>
        <v>0</v>
      </c>
      <c r="BG86" s="96">
        <f t="shared" si="53"/>
        <v>0</v>
      </c>
      <c r="BH86" s="96">
        <f t="shared" si="53"/>
        <v>0</v>
      </c>
      <c r="BI86" s="96">
        <f t="shared" si="53"/>
        <v>0</v>
      </c>
      <c r="BJ86" s="96">
        <f t="shared" si="53"/>
        <v>0</v>
      </c>
      <c r="BK86" s="96">
        <f t="shared" si="53"/>
        <v>0</v>
      </c>
      <c r="BL86" s="96">
        <f t="shared" si="53"/>
        <v>0</v>
      </c>
      <c r="BM86" s="96">
        <f t="shared" si="53"/>
        <v>0</v>
      </c>
      <c r="BN86" s="96">
        <f t="shared" si="53"/>
        <v>0</v>
      </c>
      <c r="BO86" s="96">
        <f t="shared" si="53"/>
        <v>0</v>
      </c>
      <c r="BP86" s="96">
        <f t="shared" si="53"/>
        <v>0</v>
      </c>
      <c r="BQ86" s="96">
        <f t="shared" si="53"/>
        <v>0</v>
      </c>
      <c r="BR86" s="96">
        <f t="shared" si="53"/>
        <v>0</v>
      </c>
      <c r="BS86" s="94"/>
      <c r="BT86" s="94"/>
      <c r="BU86" s="94"/>
      <c r="BV86" s="94"/>
      <c r="BW86" s="94"/>
    </row>
    <row r="87" spans="3:75" x14ac:dyDescent="0.3">
      <c r="C87" s="95" t="s">
        <v>87</v>
      </c>
      <c r="D87" s="95"/>
      <c r="E87" s="94"/>
      <c r="F87" s="94"/>
      <c r="G87" s="94"/>
      <c r="H87" s="96">
        <f t="shared" ref="H87:J87" si="54">H85+H86</f>
        <v>497113319.83805674</v>
      </c>
      <c r="I87" s="96">
        <f t="shared" si="54"/>
        <v>994226639.67611349</v>
      </c>
      <c r="J87" s="96">
        <f t="shared" si="54"/>
        <v>1399339959.5141702</v>
      </c>
      <c r="K87" s="96">
        <f t="shared" ref="K87:AP87" si="55">K85+K86</f>
        <v>1804453279.352227</v>
      </c>
      <c r="L87" s="96">
        <f t="shared" si="55"/>
        <v>2200912623.8263421</v>
      </c>
      <c r="M87" s="96">
        <f t="shared" si="55"/>
        <v>2593044980.6184864</v>
      </c>
      <c r="N87" s="96">
        <f t="shared" si="55"/>
        <v>2985177337.4106302</v>
      </c>
      <c r="O87" s="96">
        <f t="shared" si="55"/>
        <v>3377309694.202774</v>
      </c>
      <c r="P87" s="96">
        <f t="shared" si="55"/>
        <v>3769442050.9949179</v>
      </c>
      <c r="Q87" s="96">
        <f t="shared" si="55"/>
        <v>4161574407.7870617</v>
      </c>
      <c r="R87" s="96">
        <f t="shared" si="55"/>
        <v>4553706764.5792055</v>
      </c>
      <c r="S87" s="96">
        <f t="shared" si="55"/>
        <v>4945839121.3713493</v>
      </c>
      <c r="T87" s="96">
        <f t="shared" si="55"/>
        <v>5337971478.1634932</v>
      </c>
      <c r="U87" s="96">
        <f t="shared" si="55"/>
        <v>5730103834.955637</v>
      </c>
      <c r="V87" s="96">
        <f t="shared" si="55"/>
        <v>6122236191.7477808</v>
      </c>
      <c r="W87" s="96">
        <f t="shared" si="55"/>
        <v>6514368548.5399246</v>
      </c>
      <c r="X87" s="96">
        <f t="shared" si="55"/>
        <v>6906500905.3320684</v>
      </c>
      <c r="Y87" s="96">
        <f t="shared" si="55"/>
        <v>7298633262.1242123</v>
      </c>
      <c r="Z87" s="96">
        <f t="shared" si="55"/>
        <v>7690765618.9163561</v>
      </c>
      <c r="AA87" s="96">
        <f t="shared" si="55"/>
        <v>8082897975.7084999</v>
      </c>
      <c r="AB87" s="96">
        <f t="shared" si="55"/>
        <v>8109731821.8623457</v>
      </c>
      <c r="AC87" s="96">
        <f t="shared" si="55"/>
        <v>8123621052.6315765</v>
      </c>
      <c r="AD87" s="96">
        <f t="shared" si="55"/>
        <v>8123621052.6315765</v>
      </c>
      <c r="AE87" s="96">
        <f t="shared" si="55"/>
        <v>8123621052.6315765</v>
      </c>
      <c r="AF87" s="96">
        <f t="shared" si="55"/>
        <v>8123621052.6315765</v>
      </c>
      <c r="AG87" s="96">
        <f t="shared" si="55"/>
        <v>8123621052.6315765</v>
      </c>
      <c r="AH87" s="96">
        <f t="shared" si="55"/>
        <v>8123621052.6315765</v>
      </c>
      <c r="AI87" s="96">
        <f t="shared" si="55"/>
        <v>8123621052.6315765</v>
      </c>
      <c r="AJ87" s="96">
        <f t="shared" si="55"/>
        <v>8123621052.6315765</v>
      </c>
      <c r="AK87" s="96">
        <f t="shared" si="55"/>
        <v>8123621052.6315765</v>
      </c>
      <c r="AL87" s="96">
        <f t="shared" si="55"/>
        <v>8123621052.6315765</v>
      </c>
      <c r="AM87" s="96">
        <f t="shared" si="55"/>
        <v>8123621052.6315765</v>
      </c>
      <c r="AN87" s="96">
        <f t="shared" si="55"/>
        <v>8123621052.6315765</v>
      </c>
      <c r="AO87" s="96">
        <f t="shared" si="55"/>
        <v>8123621052.6315765</v>
      </c>
      <c r="AP87" s="96">
        <f t="shared" si="55"/>
        <v>8123621052.6315765</v>
      </c>
      <c r="AQ87" s="96">
        <f t="shared" ref="AQ87:BR87" si="56">AQ85+AQ86</f>
        <v>8123621052.6315765</v>
      </c>
      <c r="AR87" s="96">
        <f t="shared" si="56"/>
        <v>8123621052.6315765</v>
      </c>
      <c r="AS87" s="96">
        <f t="shared" si="56"/>
        <v>8123621052.6315765</v>
      </c>
      <c r="AT87" s="96">
        <f t="shared" si="56"/>
        <v>8123621052.6315765</v>
      </c>
      <c r="AU87" s="96">
        <f t="shared" si="56"/>
        <v>8123621052.6315765</v>
      </c>
      <c r="AV87" s="96">
        <f t="shared" si="56"/>
        <v>8123621052.6315765</v>
      </c>
      <c r="AW87" s="96">
        <f t="shared" si="56"/>
        <v>8123621052.6315765</v>
      </c>
      <c r="AX87" s="96">
        <f t="shared" si="56"/>
        <v>8123621052.6315765</v>
      </c>
      <c r="AY87" s="96">
        <f t="shared" si="56"/>
        <v>8123621052.6315765</v>
      </c>
      <c r="AZ87" s="96">
        <f t="shared" si="56"/>
        <v>8123621052.6315765</v>
      </c>
      <c r="BA87" s="96">
        <f t="shared" si="56"/>
        <v>8123621052.6315765</v>
      </c>
      <c r="BB87" s="96">
        <f t="shared" si="56"/>
        <v>8123621052.6315765</v>
      </c>
      <c r="BC87" s="96">
        <f t="shared" si="56"/>
        <v>8123621052.6315765</v>
      </c>
      <c r="BD87" s="96">
        <f t="shared" si="56"/>
        <v>8123621052.6315765</v>
      </c>
      <c r="BE87" s="96">
        <f t="shared" si="56"/>
        <v>8123621052.6315765</v>
      </c>
      <c r="BF87" s="96">
        <f t="shared" si="56"/>
        <v>8123621052.6315765</v>
      </c>
      <c r="BG87" s="96">
        <f t="shared" si="56"/>
        <v>8123621052.6315765</v>
      </c>
      <c r="BH87" s="96">
        <f t="shared" si="56"/>
        <v>8123621052.6315765</v>
      </c>
      <c r="BI87" s="96">
        <f t="shared" si="56"/>
        <v>8123621052.6315765</v>
      </c>
      <c r="BJ87" s="96">
        <f t="shared" si="56"/>
        <v>8123621052.6315765</v>
      </c>
      <c r="BK87" s="96">
        <f t="shared" si="56"/>
        <v>8123621052.6315765</v>
      </c>
      <c r="BL87" s="96">
        <f t="shared" si="56"/>
        <v>8123621052.6315765</v>
      </c>
      <c r="BM87" s="96">
        <f t="shared" si="56"/>
        <v>8123621052.6315765</v>
      </c>
      <c r="BN87" s="96">
        <f t="shared" si="56"/>
        <v>8123621052.6315765</v>
      </c>
      <c r="BO87" s="96">
        <f t="shared" si="56"/>
        <v>8123621052.6315765</v>
      </c>
      <c r="BP87" s="96">
        <f t="shared" si="56"/>
        <v>8123621052.6315765</v>
      </c>
      <c r="BQ87" s="96">
        <f t="shared" si="56"/>
        <v>8123621052.6315765</v>
      </c>
      <c r="BR87" s="96">
        <f t="shared" si="56"/>
        <v>8123621052.6315765</v>
      </c>
      <c r="BS87" s="94"/>
      <c r="BT87" s="94"/>
      <c r="BU87" s="94"/>
      <c r="BV87" s="94"/>
      <c r="BW87" s="94"/>
    </row>
    <row r="89" spans="3:75" x14ac:dyDescent="0.3">
      <c r="C89" s="95" t="s">
        <v>90</v>
      </c>
      <c r="D89" s="95"/>
      <c r="E89" s="94"/>
      <c r="F89" s="94"/>
      <c r="G89" s="94"/>
      <c r="H89" s="94">
        <v>0</v>
      </c>
      <c r="I89" s="96">
        <f t="shared" ref="I89:K89" si="57">H91</f>
        <v>594461538.46153843</v>
      </c>
      <c r="J89" s="96">
        <f t="shared" si="57"/>
        <v>1188923076.9230769</v>
      </c>
      <c r="K89" s="96">
        <f t="shared" si="57"/>
        <v>1783384615.3846154</v>
      </c>
      <c r="L89" s="96">
        <f t="shared" ref="L89:AQ89" si="58">K91</f>
        <v>2377846153.8461537</v>
      </c>
      <c r="M89" s="96">
        <f t="shared" si="58"/>
        <v>2972307692.3076921</v>
      </c>
      <c r="N89" s="96">
        <f t="shared" si="58"/>
        <v>3566769230.7692304</v>
      </c>
      <c r="O89" s="96">
        <f t="shared" si="58"/>
        <v>4161230769.2307687</v>
      </c>
      <c r="P89" s="96">
        <f t="shared" si="58"/>
        <v>4755692307.6923075</v>
      </c>
      <c r="Q89" s="96">
        <f t="shared" si="58"/>
        <v>5350153846.1538458</v>
      </c>
      <c r="R89" s="96">
        <f t="shared" si="58"/>
        <v>5944615384.6153841</v>
      </c>
      <c r="S89" s="96">
        <f t="shared" si="58"/>
        <v>6539076923.0769224</v>
      </c>
      <c r="T89" s="96">
        <f t="shared" si="58"/>
        <v>7133538461.5384607</v>
      </c>
      <c r="U89" s="96">
        <f t="shared" si="58"/>
        <v>7727999999.999999</v>
      </c>
      <c r="V89" s="96">
        <f t="shared" si="58"/>
        <v>8322461538.4615374</v>
      </c>
      <c r="W89" s="96">
        <f t="shared" si="58"/>
        <v>8916923076.9230766</v>
      </c>
      <c r="X89" s="96">
        <f t="shared" si="58"/>
        <v>9511384615.3846149</v>
      </c>
      <c r="Y89" s="96">
        <f t="shared" si="58"/>
        <v>10105846153.846153</v>
      </c>
      <c r="Z89" s="96">
        <f t="shared" si="58"/>
        <v>10700307692.307692</v>
      </c>
      <c r="AA89" s="96">
        <f t="shared" si="58"/>
        <v>11294769230.76923</v>
      </c>
      <c r="AB89" s="96">
        <f t="shared" si="58"/>
        <v>11889230769.230768</v>
      </c>
      <c r="AC89" s="96">
        <f t="shared" si="58"/>
        <v>12483692307.692307</v>
      </c>
      <c r="AD89" s="96">
        <f t="shared" si="58"/>
        <v>12879999999.999998</v>
      </c>
      <c r="AE89" s="96">
        <f t="shared" si="58"/>
        <v>12879999999.999998</v>
      </c>
      <c r="AF89" s="96">
        <f t="shared" si="58"/>
        <v>12879999999.999998</v>
      </c>
      <c r="AG89" s="96">
        <f t="shared" si="58"/>
        <v>12879999999.999998</v>
      </c>
      <c r="AH89" s="96">
        <f t="shared" si="58"/>
        <v>12879999999.999998</v>
      </c>
      <c r="AI89" s="96">
        <f t="shared" si="58"/>
        <v>12879999999.999998</v>
      </c>
      <c r="AJ89" s="96">
        <f t="shared" si="58"/>
        <v>12879999999.999998</v>
      </c>
      <c r="AK89" s="96">
        <f t="shared" si="58"/>
        <v>12879999999.999998</v>
      </c>
      <c r="AL89" s="96">
        <f t="shared" si="58"/>
        <v>12879999999.999998</v>
      </c>
      <c r="AM89" s="96">
        <f t="shared" si="58"/>
        <v>12879999999.999998</v>
      </c>
      <c r="AN89" s="96">
        <f t="shared" si="58"/>
        <v>12879999999.999998</v>
      </c>
      <c r="AO89" s="96">
        <f t="shared" si="58"/>
        <v>12879999999.999998</v>
      </c>
      <c r="AP89" s="96">
        <f t="shared" si="58"/>
        <v>12879999999.999998</v>
      </c>
      <c r="AQ89" s="96">
        <f t="shared" si="58"/>
        <v>12879999999.999998</v>
      </c>
      <c r="AR89" s="96">
        <f t="shared" ref="AR89:BR89" si="59">AQ91</f>
        <v>12879999999.999998</v>
      </c>
      <c r="AS89" s="96">
        <f t="shared" si="59"/>
        <v>12879999999.999998</v>
      </c>
      <c r="AT89" s="96">
        <f t="shared" si="59"/>
        <v>12879999999.999998</v>
      </c>
      <c r="AU89" s="96">
        <f t="shared" si="59"/>
        <v>12879999999.999998</v>
      </c>
      <c r="AV89" s="96">
        <f t="shared" si="59"/>
        <v>12879999999.999998</v>
      </c>
      <c r="AW89" s="96">
        <f t="shared" si="59"/>
        <v>12879999999.999998</v>
      </c>
      <c r="AX89" s="96">
        <f t="shared" si="59"/>
        <v>12879999999.999998</v>
      </c>
      <c r="AY89" s="96">
        <f t="shared" si="59"/>
        <v>12879999999.999998</v>
      </c>
      <c r="AZ89" s="96">
        <f t="shared" si="59"/>
        <v>12879999999.999998</v>
      </c>
      <c r="BA89" s="96">
        <f t="shared" si="59"/>
        <v>12879999999.999998</v>
      </c>
      <c r="BB89" s="96">
        <f t="shared" si="59"/>
        <v>12879999999.999998</v>
      </c>
      <c r="BC89" s="96">
        <f t="shared" si="59"/>
        <v>12879999999.999998</v>
      </c>
      <c r="BD89" s="96">
        <f t="shared" si="59"/>
        <v>12879999999.999998</v>
      </c>
      <c r="BE89" s="96">
        <f t="shared" si="59"/>
        <v>12879999999.999998</v>
      </c>
      <c r="BF89" s="96">
        <f t="shared" si="59"/>
        <v>12879999999.999998</v>
      </c>
      <c r="BG89" s="96">
        <f t="shared" si="59"/>
        <v>12879999999.999998</v>
      </c>
      <c r="BH89" s="96">
        <f t="shared" si="59"/>
        <v>12879999999.999998</v>
      </c>
      <c r="BI89" s="96">
        <f t="shared" si="59"/>
        <v>12879999999.999998</v>
      </c>
      <c r="BJ89" s="96">
        <f t="shared" si="59"/>
        <v>12879999999.999998</v>
      </c>
      <c r="BK89" s="96">
        <f t="shared" si="59"/>
        <v>12879999999.999998</v>
      </c>
      <c r="BL89" s="96">
        <f t="shared" si="59"/>
        <v>12879999999.999998</v>
      </c>
      <c r="BM89" s="96">
        <f t="shared" si="59"/>
        <v>12879999999.999998</v>
      </c>
      <c r="BN89" s="96">
        <f t="shared" si="59"/>
        <v>12879999999.999998</v>
      </c>
      <c r="BO89" s="96">
        <f t="shared" si="59"/>
        <v>12879999999.999998</v>
      </c>
      <c r="BP89" s="96">
        <f t="shared" si="59"/>
        <v>12879999999.999998</v>
      </c>
      <c r="BQ89" s="96">
        <f t="shared" si="59"/>
        <v>12879999999.999998</v>
      </c>
      <c r="BR89" s="96">
        <f t="shared" si="59"/>
        <v>12879999999.999998</v>
      </c>
      <c r="BS89" s="94"/>
      <c r="BT89" s="94"/>
      <c r="BU89" s="94"/>
      <c r="BV89" s="94"/>
      <c r="BW89" s="94"/>
    </row>
    <row r="90" spans="3:75" x14ac:dyDescent="0.3">
      <c r="C90" s="95" t="s">
        <v>89</v>
      </c>
      <c r="D90" s="95"/>
      <c r="E90" s="96"/>
      <c r="F90" s="94"/>
      <c r="G90" s="94"/>
      <c r="H90" s="96">
        <f t="shared" ref="H90:AM90" si="60">H8</f>
        <v>594461538.46153843</v>
      </c>
      <c r="I90" s="96">
        <f t="shared" si="60"/>
        <v>594461538.46153843</v>
      </c>
      <c r="J90" s="96">
        <f t="shared" si="60"/>
        <v>594461538.46153843</v>
      </c>
      <c r="K90" s="96">
        <f t="shared" si="60"/>
        <v>594461538.46153843</v>
      </c>
      <c r="L90" s="96">
        <f t="shared" si="60"/>
        <v>594461538.46153843</v>
      </c>
      <c r="M90" s="96">
        <f t="shared" si="60"/>
        <v>594461538.46153843</v>
      </c>
      <c r="N90" s="96">
        <f t="shared" si="60"/>
        <v>594461538.46153843</v>
      </c>
      <c r="O90" s="96">
        <f t="shared" si="60"/>
        <v>594461538.46153843</v>
      </c>
      <c r="P90" s="96">
        <f t="shared" si="60"/>
        <v>594461538.46153843</v>
      </c>
      <c r="Q90" s="96">
        <f t="shared" si="60"/>
        <v>594461538.46153843</v>
      </c>
      <c r="R90" s="96">
        <f t="shared" si="60"/>
        <v>594461538.46153843</v>
      </c>
      <c r="S90" s="96">
        <f t="shared" si="60"/>
        <v>594461538.46153843</v>
      </c>
      <c r="T90" s="96">
        <f t="shared" si="60"/>
        <v>594461538.46153843</v>
      </c>
      <c r="U90" s="96">
        <f t="shared" si="60"/>
        <v>594461538.46153843</v>
      </c>
      <c r="V90" s="96">
        <f t="shared" si="60"/>
        <v>594461538.46153843</v>
      </c>
      <c r="W90" s="96">
        <f t="shared" si="60"/>
        <v>594461538.46153843</v>
      </c>
      <c r="X90" s="96">
        <f t="shared" si="60"/>
        <v>594461538.46153843</v>
      </c>
      <c r="Y90" s="96">
        <f t="shared" si="60"/>
        <v>594461538.46153843</v>
      </c>
      <c r="Z90" s="96">
        <f t="shared" si="60"/>
        <v>594461538.46153843</v>
      </c>
      <c r="AA90" s="96">
        <f t="shared" si="60"/>
        <v>594461538.46153843</v>
      </c>
      <c r="AB90" s="96">
        <f t="shared" si="60"/>
        <v>594461538.46153843</v>
      </c>
      <c r="AC90" s="96">
        <f t="shared" si="60"/>
        <v>396307692.30769229</v>
      </c>
      <c r="AD90" s="96">
        <f t="shared" si="60"/>
        <v>0</v>
      </c>
      <c r="AE90" s="96">
        <f t="shared" si="60"/>
        <v>0</v>
      </c>
      <c r="AF90" s="96">
        <f t="shared" si="60"/>
        <v>0</v>
      </c>
      <c r="AG90" s="96">
        <f t="shared" si="60"/>
        <v>0</v>
      </c>
      <c r="AH90" s="96">
        <f t="shared" si="60"/>
        <v>0</v>
      </c>
      <c r="AI90" s="96">
        <f t="shared" si="60"/>
        <v>0</v>
      </c>
      <c r="AJ90" s="96">
        <f t="shared" si="60"/>
        <v>0</v>
      </c>
      <c r="AK90" s="96">
        <f t="shared" si="60"/>
        <v>0</v>
      </c>
      <c r="AL90" s="96">
        <f t="shared" si="60"/>
        <v>0</v>
      </c>
      <c r="AM90" s="96">
        <f t="shared" si="60"/>
        <v>0</v>
      </c>
      <c r="AN90" s="96">
        <f t="shared" ref="AN90:BR90" si="61">AN8</f>
        <v>0</v>
      </c>
      <c r="AO90" s="96">
        <f t="shared" si="61"/>
        <v>0</v>
      </c>
      <c r="AP90" s="96">
        <f t="shared" si="61"/>
        <v>0</v>
      </c>
      <c r="AQ90" s="96">
        <f t="shared" si="61"/>
        <v>0</v>
      </c>
      <c r="AR90" s="96">
        <f t="shared" si="61"/>
        <v>0</v>
      </c>
      <c r="AS90" s="96">
        <f t="shared" si="61"/>
        <v>0</v>
      </c>
      <c r="AT90" s="96">
        <f t="shared" si="61"/>
        <v>0</v>
      </c>
      <c r="AU90" s="96">
        <f t="shared" si="61"/>
        <v>0</v>
      </c>
      <c r="AV90" s="96">
        <f t="shared" si="61"/>
        <v>0</v>
      </c>
      <c r="AW90" s="96">
        <f t="shared" si="61"/>
        <v>0</v>
      </c>
      <c r="AX90" s="96">
        <f t="shared" si="61"/>
        <v>0</v>
      </c>
      <c r="AY90" s="96">
        <f t="shared" si="61"/>
        <v>0</v>
      </c>
      <c r="AZ90" s="96">
        <f t="shared" si="61"/>
        <v>0</v>
      </c>
      <c r="BA90" s="96">
        <f t="shared" si="61"/>
        <v>0</v>
      </c>
      <c r="BB90" s="96">
        <f t="shared" si="61"/>
        <v>0</v>
      </c>
      <c r="BC90" s="96">
        <f t="shared" si="61"/>
        <v>0</v>
      </c>
      <c r="BD90" s="96">
        <f t="shared" si="61"/>
        <v>0</v>
      </c>
      <c r="BE90" s="96">
        <f t="shared" si="61"/>
        <v>0</v>
      </c>
      <c r="BF90" s="96">
        <f t="shared" si="61"/>
        <v>0</v>
      </c>
      <c r="BG90" s="96">
        <f t="shared" si="61"/>
        <v>0</v>
      </c>
      <c r="BH90" s="96">
        <f t="shared" si="61"/>
        <v>0</v>
      </c>
      <c r="BI90" s="96">
        <f t="shared" si="61"/>
        <v>0</v>
      </c>
      <c r="BJ90" s="96">
        <f t="shared" si="61"/>
        <v>0</v>
      </c>
      <c r="BK90" s="96">
        <f t="shared" si="61"/>
        <v>0</v>
      </c>
      <c r="BL90" s="96">
        <f t="shared" si="61"/>
        <v>0</v>
      </c>
      <c r="BM90" s="96">
        <f t="shared" si="61"/>
        <v>0</v>
      </c>
      <c r="BN90" s="96">
        <f t="shared" si="61"/>
        <v>0</v>
      </c>
      <c r="BO90" s="96">
        <f t="shared" si="61"/>
        <v>0</v>
      </c>
      <c r="BP90" s="96">
        <f t="shared" si="61"/>
        <v>0</v>
      </c>
      <c r="BQ90" s="96">
        <f t="shared" si="61"/>
        <v>0</v>
      </c>
      <c r="BR90" s="96">
        <f t="shared" si="61"/>
        <v>0</v>
      </c>
      <c r="BS90" s="94"/>
      <c r="BT90" s="94"/>
      <c r="BU90" s="94"/>
      <c r="BV90" s="94"/>
      <c r="BW90" s="94"/>
    </row>
    <row r="91" spans="3:75" x14ac:dyDescent="0.3">
      <c r="C91" s="95" t="s">
        <v>91</v>
      </c>
      <c r="D91" s="95"/>
      <c r="E91" s="94"/>
      <c r="F91" s="94"/>
      <c r="G91" s="94"/>
      <c r="H91" s="96">
        <f t="shared" ref="H91:J91" si="62">H89+H90</f>
        <v>594461538.46153843</v>
      </c>
      <c r="I91" s="96">
        <f t="shared" si="62"/>
        <v>1188923076.9230769</v>
      </c>
      <c r="J91" s="96">
        <f t="shared" si="62"/>
        <v>1783384615.3846154</v>
      </c>
      <c r="K91" s="96">
        <f t="shared" ref="K91:AP91" si="63">K89+K90</f>
        <v>2377846153.8461537</v>
      </c>
      <c r="L91" s="96">
        <f t="shared" si="63"/>
        <v>2972307692.3076921</v>
      </c>
      <c r="M91" s="96">
        <f t="shared" si="63"/>
        <v>3566769230.7692304</v>
      </c>
      <c r="N91" s="96">
        <f t="shared" si="63"/>
        <v>4161230769.2307687</v>
      </c>
      <c r="O91" s="96">
        <f t="shared" si="63"/>
        <v>4755692307.6923075</v>
      </c>
      <c r="P91" s="96">
        <f t="shared" si="63"/>
        <v>5350153846.1538458</v>
      </c>
      <c r="Q91" s="96">
        <f t="shared" si="63"/>
        <v>5944615384.6153841</v>
      </c>
      <c r="R91" s="96">
        <f t="shared" si="63"/>
        <v>6539076923.0769224</v>
      </c>
      <c r="S91" s="96">
        <f t="shared" si="63"/>
        <v>7133538461.5384607</v>
      </c>
      <c r="T91" s="96">
        <f t="shared" si="63"/>
        <v>7727999999.999999</v>
      </c>
      <c r="U91" s="96">
        <f t="shared" si="63"/>
        <v>8322461538.4615374</v>
      </c>
      <c r="V91" s="96">
        <f t="shared" si="63"/>
        <v>8916923076.9230766</v>
      </c>
      <c r="W91" s="96">
        <f t="shared" si="63"/>
        <v>9511384615.3846149</v>
      </c>
      <c r="X91" s="96">
        <f t="shared" si="63"/>
        <v>10105846153.846153</v>
      </c>
      <c r="Y91" s="96">
        <f t="shared" si="63"/>
        <v>10700307692.307692</v>
      </c>
      <c r="Z91" s="96">
        <f t="shared" si="63"/>
        <v>11294769230.76923</v>
      </c>
      <c r="AA91" s="96">
        <f t="shared" si="63"/>
        <v>11889230769.230768</v>
      </c>
      <c r="AB91" s="96">
        <f t="shared" si="63"/>
        <v>12483692307.692307</v>
      </c>
      <c r="AC91" s="96">
        <f t="shared" si="63"/>
        <v>12879999999.999998</v>
      </c>
      <c r="AD91" s="96">
        <f t="shared" si="63"/>
        <v>12879999999.999998</v>
      </c>
      <c r="AE91" s="96">
        <f t="shared" si="63"/>
        <v>12879999999.999998</v>
      </c>
      <c r="AF91" s="96">
        <f t="shared" si="63"/>
        <v>12879999999.999998</v>
      </c>
      <c r="AG91" s="96">
        <f t="shared" si="63"/>
        <v>12879999999.999998</v>
      </c>
      <c r="AH91" s="96">
        <f t="shared" si="63"/>
        <v>12879999999.999998</v>
      </c>
      <c r="AI91" s="96">
        <f t="shared" si="63"/>
        <v>12879999999.999998</v>
      </c>
      <c r="AJ91" s="96">
        <f t="shared" si="63"/>
        <v>12879999999.999998</v>
      </c>
      <c r="AK91" s="96">
        <f t="shared" si="63"/>
        <v>12879999999.999998</v>
      </c>
      <c r="AL91" s="96">
        <f t="shared" si="63"/>
        <v>12879999999.999998</v>
      </c>
      <c r="AM91" s="96">
        <f t="shared" si="63"/>
        <v>12879999999.999998</v>
      </c>
      <c r="AN91" s="96">
        <f t="shared" si="63"/>
        <v>12879999999.999998</v>
      </c>
      <c r="AO91" s="96">
        <f t="shared" si="63"/>
        <v>12879999999.999998</v>
      </c>
      <c r="AP91" s="96">
        <f t="shared" si="63"/>
        <v>12879999999.999998</v>
      </c>
      <c r="AQ91" s="96">
        <f t="shared" ref="AQ91:BR91" si="64">AQ89+AQ90</f>
        <v>12879999999.999998</v>
      </c>
      <c r="AR91" s="96">
        <f t="shared" si="64"/>
        <v>12879999999.999998</v>
      </c>
      <c r="AS91" s="96">
        <f t="shared" si="64"/>
        <v>12879999999.999998</v>
      </c>
      <c r="AT91" s="96">
        <f t="shared" si="64"/>
        <v>12879999999.999998</v>
      </c>
      <c r="AU91" s="96">
        <f t="shared" si="64"/>
        <v>12879999999.999998</v>
      </c>
      <c r="AV91" s="96">
        <f t="shared" si="64"/>
        <v>12879999999.999998</v>
      </c>
      <c r="AW91" s="96">
        <f t="shared" si="64"/>
        <v>12879999999.999998</v>
      </c>
      <c r="AX91" s="96">
        <f t="shared" si="64"/>
        <v>12879999999.999998</v>
      </c>
      <c r="AY91" s="96">
        <f t="shared" si="64"/>
        <v>12879999999.999998</v>
      </c>
      <c r="AZ91" s="96">
        <f t="shared" si="64"/>
        <v>12879999999.999998</v>
      </c>
      <c r="BA91" s="96">
        <f t="shared" si="64"/>
        <v>12879999999.999998</v>
      </c>
      <c r="BB91" s="96">
        <f t="shared" si="64"/>
        <v>12879999999.999998</v>
      </c>
      <c r="BC91" s="96">
        <f t="shared" si="64"/>
        <v>12879999999.999998</v>
      </c>
      <c r="BD91" s="96">
        <f t="shared" si="64"/>
        <v>12879999999.999998</v>
      </c>
      <c r="BE91" s="96">
        <f t="shared" si="64"/>
        <v>12879999999.999998</v>
      </c>
      <c r="BF91" s="96">
        <f t="shared" si="64"/>
        <v>12879999999.999998</v>
      </c>
      <c r="BG91" s="96">
        <f t="shared" si="64"/>
        <v>12879999999.999998</v>
      </c>
      <c r="BH91" s="96">
        <f t="shared" si="64"/>
        <v>12879999999.999998</v>
      </c>
      <c r="BI91" s="96">
        <f t="shared" si="64"/>
        <v>12879999999.999998</v>
      </c>
      <c r="BJ91" s="96">
        <f t="shared" si="64"/>
        <v>12879999999.999998</v>
      </c>
      <c r="BK91" s="96">
        <f t="shared" si="64"/>
        <v>12879999999.999998</v>
      </c>
      <c r="BL91" s="96">
        <f t="shared" si="64"/>
        <v>12879999999.999998</v>
      </c>
      <c r="BM91" s="96">
        <f t="shared" si="64"/>
        <v>12879999999.999998</v>
      </c>
      <c r="BN91" s="96">
        <f t="shared" si="64"/>
        <v>12879999999.999998</v>
      </c>
      <c r="BO91" s="96">
        <f t="shared" si="64"/>
        <v>12879999999.999998</v>
      </c>
      <c r="BP91" s="96">
        <f t="shared" si="64"/>
        <v>12879999999.999998</v>
      </c>
      <c r="BQ91" s="96">
        <f t="shared" si="64"/>
        <v>12879999999.999998</v>
      </c>
      <c r="BR91" s="96">
        <f t="shared" si="64"/>
        <v>12879999999.999998</v>
      </c>
      <c r="BS91" s="94"/>
      <c r="BT91" s="94"/>
      <c r="BU91" s="94"/>
      <c r="BV91" s="94"/>
      <c r="BW91" s="94"/>
    </row>
    <row r="93" spans="3:75" x14ac:dyDescent="0.3">
      <c r="C93" s="95" t="s">
        <v>93</v>
      </c>
      <c r="D93" s="95"/>
      <c r="H93" s="69">
        <f t="shared" ref="H93:J93" si="65">H91/H87</f>
        <v>1.1958270171782854</v>
      </c>
      <c r="I93" s="69">
        <f t="shared" si="65"/>
        <v>1.1958270171782854</v>
      </c>
      <c r="J93" s="69">
        <f t="shared" si="65"/>
        <v>1.2744470014304314</v>
      </c>
      <c r="K93" s="69">
        <f t="shared" ref="K93:AP93" si="66">K91/K87</f>
        <v>1.3177654312555915</v>
      </c>
      <c r="L93" s="69">
        <f t="shared" si="66"/>
        <v>1.3504887291437586</v>
      </c>
      <c r="M93" s="69">
        <f t="shared" si="66"/>
        <v>1.3755138292736031</v>
      </c>
      <c r="N93" s="69">
        <f t="shared" si="66"/>
        <v>1.393964344121766</v>
      </c>
      <c r="O93" s="69">
        <f t="shared" si="66"/>
        <v>1.4081303576795332</v>
      </c>
      <c r="P93" s="69">
        <f t="shared" si="66"/>
        <v>1.4193490107486093</v>
      </c>
      <c r="Q93" s="69">
        <f t="shared" si="66"/>
        <v>1.4284534654701664</v>
      </c>
      <c r="R93" s="69">
        <f t="shared" si="66"/>
        <v>1.4359899003468615</v>
      </c>
      <c r="S93" s="69">
        <f t="shared" si="66"/>
        <v>1.4423312781675197</v>
      </c>
      <c r="T93" s="69">
        <f t="shared" si="66"/>
        <v>1.4477409689455263</v>
      </c>
      <c r="U93" s="69">
        <f t="shared" si="66"/>
        <v>1.4524102491287525</v>
      </c>
      <c r="V93" s="69">
        <f t="shared" si="66"/>
        <v>1.456481389748125</v>
      </c>
      <c r="W93" s="69">
        <f t="shared" si="66"/>
        <v>1.4600624058208092</v>
      </c>
      <c r="X93" s="69">
        <f t="shared" si="66"/>
        <v>1.4632367811671572</v>
      </c>
      <c r="Y93" s="69">
        <f t="shared" si="66"/>
        <v>1.4660700583267074</v>
      </c>
      <c r="Z93" s="69">
        <f t="shared" si="66"/>
        <v>1.4686144124569855</v>
      </c>
      <c r="AA93" s="69">
        <f t="shared" si="66"/>
        <v>1.47091189384815</v>
      </c>
      <c r="AB93" s="69">
        <f t="shared" si="66"/>
        <v>1.5393471179945271</v>
      </c>
      <c r="AC93" s="69">
        <f t="shared" si="66"/>
        <v>1.5854998548741555</v>
      </c>
      <c r="AD93" s="69">
        <f t="shared" si="66"/>
        <v>1.5854998548741555</v>
      </c>
      <c r="AE93" s="69">
        <f t="shared" si="66"/>
        <v>1.5854998548741555</v>
      </c>
      <c r="AF93" s="69">
        <f t="shared" si="66"/>
        <v>1.5854998548741555</v>
      </c>
      <c r="AG93" s="69">
        <f t="shared" si="66"/>
        <v>1.5854998548741555</v>
      </c>
      <c r="AH93" s="69">
        <f t="shared" si="66"/>
        <v>1.5854998548741555</v>
      </c>
      <c r="AI93" s="69">
        <f t="shared" si="66"/>
        <v>1.5854998548741555</v>
      </c>
      <c r="AJ93" s="69">
        <f t="shared" si="66"/>
        <v>1.5854998548741555</v>
      </c>
      <c r="AK93" s="69">
        <f t="shared" si="66"/>
        <v>1.5854998548741555</v>
      </c>
      <c r="AL93" s="69">
        <f t="shared" si="66"/>
        <v>1.5854998548741555</v>
      </c>
      <c r="AM93" s="69">
        <f t="shared" si="66"/>
        <v>1.5854998548741555</v>
      </c>
      <c r="AN93" s="69">
        <f t="shared" si="66"/>
        <v>1.5854998548741555</v>
      </c>
      <c r="AO93" s="69">
        <f t="shared" si="66"/>
        <v>1.5854998548741555</v>
      </c>
      <c r="AP93" s="69">
        <f t="shared" si="66"/>
        <v>1.5854998548741555</v>
      </c>
      <c r="AQ93" s="69">
        <f t="shared" ref="AQ93:BR93" si="67">AQ91/AQ87</f>
        <v>1.5854998548741555</v>
      </c>
      <c r="AR93" s="69">
        <f t="shared" si="67"/>
        <v>1.5854998548741555</v>
      </c>
      <c r="AS93" s="69">
        <f t="shared" si="67"/>
        <v>1.5854998548741555</v>
      </c>
      <c r="AT93" s="69">
        <f t="shared" si="67"/>
        <v>1.5854998548741555</v>
      </c>
      <c r="AU93" s="69">
        <f t="shared" si="67"/>
        <v>1.5854998548741555</v>
      </c>
      <c r="AV93" s="69">
        <f t="shared" si="67"/>
        <v>1.5854998548741555</v>
      </c>
      <c r="AW93" s="69">
        <f t="shared" si="67"/>
        <v>1.5854998548741555</v>
      </c>
      <c r="AX93" s="69">
        <f t="shared" si="67"/>
        <v>1.5854998548741555</v>
      </c>
      <c r="AY93" s="69">
        <f t="shared" si="67"/>
        <v>1.5854998548741555</v>
      </c>
      <c r="AZ93" s="69">
        <f t="shared" si="67"/>
        <v>1.5854998548741555</v>
      </c>
      <c r="BA93" s="69">
        <f t="shared" si="67"/>
        <v>1.5854998548741555</v>
      </c>
      <c r="BB93" s="69">
        <f t="shared" si="67"/>
        <v>1.5854998548741555</v>
      </c>
      <c r="BC93" s="69">
        <f t="shared" si="67"/>
        <v>1.5854998548741555</v>
      </c>
      <c r="BD93" s="69">
        <f t="shared" si="67"/>
        <v>1.5854998548741555</v>
      </c>
      <c r="BE93" s="69">
        <f t="shared" si="67"/>
        <v>1.5854998548741555</v>
      </c>
      <c r="BF93" s="69">
        <f t="shared" si="67"/>
        <v>1.5854998548741555</v>
      </c>
      <c r="BG93" s="69">
        <f t="shared" si="67"/>
        <v>1.5854998548741555</v>
      </c>
      <c r="BH93" s="69">
        <f t="shared" si="67"/>
        <v>1.5854998548741555</v>
      </c>
      <c r="BI93" s="69">
        <f t="shared" si="67"/>
        <v>1.5854998548741555</v>
      </c>
      <c r="BJ93" s="69">
        <f t="shared" si="67"/>
        <v>1.5854998548741555</v>
      </c>
      <c r="BK93" s="69">
        <f t="shared" si="67"/>
        <v>1.5854998548741555</v>
      </c>
      <c r="BL93" s="69">
        <f t="shared" si="67"/>
        <v>1.5854998548741555</v>
      </c>
      <c r="BM93" s="69">
        <f t="shared" si="67"/>
        <v>1.5854998548741555</v>
      </c>
      <c r="BN93" s="69">
        <f t="shared" si="67"/>
        <v>1.5854998548741555</v>
      </c>
      <c r="BO93" s="69">
        <f t="shared" si="67"/>
        <v>1.5854998548741555</v>
      </c>
      <c r="BP93" s="69">
        <f t="shared" si="67"/>
        <v>1.5854998548741555</v>
      </c>
      <c r="BQ93" s="69">
        <f t="shared" si="67"/>
        <v>1.5854998548741555</v>
      </c>
      <c r="BR93" s="69">
        <f t="shared" si="67"/>
        <v>1.5854998548741555</v>
      </c>
      <c r="BS93" s="69"/>
    </row>
    <row r="94" spans="3:75" x14ac:dyDescent="0.3">
      <c r="C94" s="95" t="s">
        <v>92</v>
      </c>
      <c r="D94" s="95"/>
      <c r="H94" s="36">
        <f>HLOOKUP(H93*100,'Расчёт ставки Банка для кредита'!$B$33:$BJ$34,2,TRUE)/100</f>
        <v>4.8000000000000001E-2</v>
      </c>
      <c r="I94" s="36">
        <f>HLOOKUP(I93*100,'Расчёт ставки Банка для кредита'!$B$33:$BJ$34,2,TRUE)/100</f>
        <v>4.8000000000000001E-2</v>
      </c>
      <c r="J94" s="36">
        <f>HLOOKUP(J93*100,'Расчёт ставки Банка для кредита'!$B$33:$BJ$34,2,TRUE)/100</f>
        <v>3.6000000000000004E-2</v>
      </c>
      <c r="K94" s="36">
        <f>HLOOKUP(K93*100,'Расчёт ставки Банка для кредита'!$B$33:$BJ$34,2,TRUE)/100</f>
        <v>2.4E-2</v>
      </c>
      <c r="L94" s="36">
        <f>HLOOKUP(L93*100,'Расчёт ставки Банка для кредита'!$B$33:$BJ$34,2,TRUE)/100</f>
        <v>2.4E-2</v>
      </c>
      <c r="M94" s="36">
        <f>HLOOKUP(M93*100,'Расчёт ставки Банка для кредита'!$B$33:$BJ$34,2,TRUE)/100</f>
        <v>2.4E-2</v>
      </c>
      <c r="N94" s="36">
        <f>HLOOKUP(N93*100,'Расчёт ставки Банка для кредита'!$B$33:$BJ$34,2,TRUE)/100</f>
        <v>2.4E-2</v>
      </c>
      <c r="O94" s="36">
        <f>HLOOKUP(O93*100,'Расчёт ставки Банка для кредита'!$B$33:$BJ$34,2,TRUE)/100</f>
        <v>2.4E-2</v>
      </c>
      <c r="P94" s="36">
        <f>HLOOKUP(P93*100,'Расчёт ставки Банка для кредита'!$B$33:$BJ$34,2,TRUE)/100</f>
        <v>1.2E-2</v>
      </c>
      <c r="Q94" s="36">
        <f>HLOOKUP(Q93*100,'Расчёт ставки Банка для кредита'!$B$33:$BJ$34,2,TRUE)/100</f>
        <v>1.2E-2</v>
      </c>
      <c r="R94" s="36">
        <f>HLOOKUP(R93*100,'Расчёт ставки Банка для кредита'!$B$33:$BJ$34,2,TRUE)/100</f>
        <v>1.2E-2</v>
      </c>
      <c r="S94" s="36">
        <f>HLOOKUP(S93*100,'Расчёт ставки Банка для кредита'!$B$33:$BJ$34,2,TRUE)/100</f>
        <v>1.2E-2</v>
      </c>
      <c r="T94" s="36">
        <f>HLOOKUP(T93*100,'Расчёт ставки Банка для кредита'!$B$33:$BJ$34,2,TRUE)/100</f>
        <v>1.2E-2</v>
      </c>
      <c r="U94" s="36">
        <f>HLOOKUP(U93*100,'Расчёт ставки Банка для кредита'!$B$33:$BJ$34,2,TRUE)/100</f>
        <v>1.2E-2</v>
      </c>
      <c r="V94" s="36">
        <f>HLOOKUP(V93*100,'Расчёт ставки Банка для кредита'!$B$33:$BJ$34,2,TRUE)/100</f>
        <v>1.2E-2</v>
      </c>
      <c r="W94" s="36">
        <f>HLOOKUP(W93*100,'Расчёт ставки Банка для кредита'!$B$33:$BJ$34,2,TRUE)/100</f>
        <v>1.2E-2</v>
      </c>
      <c r="X94" s="36">
        <f>HLOOKUP(X93*100,'Расчёт ставки Банка для кредита'!$B$33:$BJ$34,2,TRUE)/100</f>
        <v>1.2E-2</v>
      </c>
      <c r="Y94" s="36">
        <f>HLOOKUP(Y93*100,'Расчёт ставки Банка для кредита'!$B$33:$BJ$34,2,TRUE)/100</f>
        <v>1.2E-2</v>
      </c>
      <c r="Z94" s="36">
        <f>HLOOKUP(Z93*100,'Расчёт ставки Банка для кредита'!$B$33:$BJ$34,2,TRUE)/100</f>
        <v>1.2E-2</v>
      </c>
      <c r="AA94" s="36">
        <f>HLOOKUP(AA93*100,'Расчёт ставки Банка для кредита'!$B$33:$BJ$34,2,TRUE)/100</f>
        <v>1.2E-2</v>
      </c>
      <c r="AB94" s="36">
        <f>HLOOKUP(AB93*100,'Расчёт ставки Банка для кредита'!$B$33:$BJ$34,2,TRUE)/100</f>
        <v>0.01</v>
      </c>
      <c r="AC94" s="36">
        <f>HLOOKUP(AC93*100,'Расчёт ставки Банка для кредита'!$B$33:$BJ$34,2,TRUE)/100</f>
        <v>0.01</v>
      </c>
      <c r="AD94" s="36">
        <f>HLOOKUP(AD93*100,'Расчёт ставки Банка для кредита'!$B$33:$BJ$34,2,TRUE)/100</f>
        <v>0.01</v>
      </c>
      <c r="AE94" s="36">
        <f>HLOOKUP(AE93*100,'Расчёт ставки Банка для кредита'!$B$33:$BJ$34,2,TRUE)/100</f>
        <v>0.01</v>
      </c>
      <c r="AF94" s="36">
        <f>HLOOKUP(AF93*100,'Расчёт ставки Банка для кредита'!$B$33:$BJ$34,2,TRUE)/100</f>
        <v>0.01</v>
      </c>
      <c r="AG94" s="36">
        <f>HLOOKUP(AG93*100,'Расчёт ставки Банка для кредита'!$B$33:$BJ$34,2,TRUE)/100</f>
        <v>0.01</v>
      </c>
      <c r="AH94" s="36">
        <f>HLOOKUP(AH93*100,'Расчёт ставки Банка для кредита'!$B$33:$BJ$34,2,TRUE)/100</f>
        <v>0.01</v>
      </c>
      <c r="AI94" s="36">
        <f>HLOOKUP(AI93*100,'Расчёт ставки Банка для кредита'!$B$33:$BJ$34,2,TRUE)/100</f>
        <v>0.01</v>
      </c>
      <c r="AJ94" s="36">
        <f>HLOOKUP(AJ93*100,'Расчёт ставки Банка для кредита'!$B$33:$BJ$34,2,TRUE)/100</f>
        <v>0.01</v>
      </c>
      <c r="AK94" s="36">
        <f>HLOOKUP(AK93*100,'Расчёт ставки Банка для кредита'!$B$33:$BJ$34,2,TRUE)/100</f>
        <v>0.01</v>
      </c>
      <c r="AL94" s="36">
        <f>HLOOKUP(AL93*100,'Расчёт ставки Банка для кредита'!$B$33:$BJ$34,2,TRUE)/100</f>
        <v>0.01</v>
      </c>
      <c r="AM94" s="36">
        <f>HLOOKUP(AM93*100,'Расчёт ставки Банка для кредита'!$B$33:$BJ$34,2,TRUE)/100</f>
        <v>0.01</v>
      </c>
      <c r="AN94" s="36">
        <f>HLOOKUP(AN93*100,'Расчёт ставки Банка для кредита'!$B$33:$BJ$34,2,TRUE)/100</f>
        <v>0.01</v>
      </c>
      <c r="AO94" s="36">
        <f>HLOOKUP(AO93*100,'Расчёт ставки Банка для кредита'!$B$33:$BJ$34,2,TRUE)/100</f>
        <v>0.01</v>
      </c>
      <c r="AP94" s="36">
        <f>HLOOKUP(AP93*100,'Расчёт ставки Банка для кредита'!$B$33:$BJ$34,2,TRUE)/100</f>
        <v>0.01</v>
      </c>
      <c r="AQ94" s="36">
        <f>HLOOKUP(AQ93*100,'Расчёт ставки Банка для кредита'!$B$33:$BJ$34,2,TRUE)/100</f>
        <v>0.01</v>
      </c>
      <c r="AR94" s="36">
        <f>HLOOKUP(AR93*100,'Расчёт ставки Банка для кредита'!$B$33:$BJ$34,2,TRUE)/100</f>
        <v>0.01</v>
      </c>
      <c r="AS94" s="36">
        <f>HLOOKUP(AS93*100,'Расчёт ставки Банка для кредита'!$B$33:$BJ$34,2,TRUE)/100</f>
        <v>0.01</v>
      </c>
      <c r="AT94" s="36">
        <f>HLOOKUP(AT93*100,'Расчёт ставки Банка для кредита'!$B$33:$BJ$34,2,TRUE)/100</f>
        <v>0.01</v>
      </c>
      <c r="AU94" s="36">
        <f>HLOOKUP(AU93*100,'Расчёт ставки Банка для кредита'!$B$33:$BJ$34,2,TRUE)/100</f>
        <v>0.01</v>
      </c>
      <c r="AV94" s="36">
        <f>HLOOKUP(AV93*100,'Расчёт ставки Банка для кредита'!$B$33:$BJ$34,2,TRUE)/100</f>
        <v>0.01</v>
      </c>
      <c r="AW94" s="36">
        <f>HLOOKUP(AW93*100,'Расчёт ставки Банка для кредита'!$B$33:$BJ$34,2,TRUE)/100</f>
        <v>0.01</v>
      </c>
      <c r="AX94" s="36">
        <f>HLOOKUP(AX93*100,'Расчёт ставки Банка для кредита'!$B$33:$BJ$34,2,TRUE)/100</f>
        <v>0.01</v>
      </c>
      <c r="AY94" s="36">
        <f>HLOOKUP(AY93*100,'Расчёт ставки Банка для кредита'!$B$33:$BJ$34,2,TRUE)/100</f>
        <v>0.01</v>
      </c>
      <c r="AZ94" s="36">
        <f>HLOOKUP(AZ93*100,'Расчёт ставки Банка для кредита'!$B$33:$BJ$34,2,TRUE)/100</f>
        <v>0.01</v>
      </c>
      <c r="BA94" s="36">
        <f>HLOOKUP(BA93*100,'Расчёт ставки Банка для кредита'!$B$33:$BJ$34,2,TRUE)/100</f>
        <v>0.01</v>
      </c>
      <c r="BB94" s="36">
        <f>HLOOKUP(BB93*100,'Расчёт ставки Банка для кредита'!$B$33:$BJ$34,2,TRUE)/100</f>
        <v>0.01</v>
      </c>
      <c r="BC94" s="36">
        <f>HLOOKUP(BC93*100,'Расчёт ставки Банка для кредита'!$B$33:$BJ$34,2,TRUE)/100</f>
        <v>0.01</v>
      </c>
      <c r="BD94" s="36">
        <f>HLOOKUP(BD93*100,'Расчёт ставки Банка для кредита'!$B$33:$BJ$34,2,TRUE)/100</f>
        <v>0.01</v>
      </c>
      <c r="BE94" s="36">
        <f>HLOOKUP(BE93*100,'Расчёт ставки Банка для кредита'!$B$33:$BJ$34,2,TRUE)/100</f>
        <v>0.01</v>
      </c>
      <c r="BF94" s="36">
        <f>HLOOKUP(BF93*100,'Расчёт ставки Банка для кредита'!$B$33:$BJ$34,2,TRUE)/100</f>
        <v>0.01</v>
      </c>
      <c r="BG94" s="36">
        <f>HLOOKUP(BG93*100,'Расчёт ставки Банка для кредита'!$B$33:$BJ$34,2,TRUE)/100</f>
        <v>0.01</v>
      </c>
      <c r="BH94" s="36">
        <f>HLOOKUP(BH93*100,'Расчёт ставки Банка для кредита'!$B$33:$BJ$34,2,TRUE)/100</f>
        <v>0.01</v>
      </c>
      <c r="BI94" s="36">
        <f>HLOOKUP(BI93*100,'Расчёт ставки Банка для кредита'!$B$33:$BJ$34,2,TRUE)/100</f>
        <v>0.01</v>
      </c>
      <c r="BJ94" s="36">
        <f>HLOOKUP(BJ93*100,'Расчёт ставки Банка для кредита'!$B$33:$BJ$34,2,TRUE)/100</f>
        <v>0.01</v>
      </c>
      <c r="BK94" s="36">
        <f>HLOOKUP(BK93*100,'Расчёт ставки Банка для кредита'!$B$33:$BJ$34,2,TRUE)/100</f>
        <v>0.01</v>
      </c>
      <c r="BL94" s="36">
        <f>HLOOKUP(BL93*100,'Расчёт ставки Банка для кредита'!$B$33:$BJ$34,2,TRUE)/100</f>
        <v>0.01</v>
      </c>
      <c r="BM94" s="36">
        <f>HLOOKUP(BM93*100,'Расчёт ставки Банка для кредита'!$B$33:$BJ$34,2,TRUE)/100</f>
        <v>0.01</v>
      </c>
      <c r="BN94" s="36">
        <f>HLOOKUP(BN93*100,'Расчёт ставки Банка для кредита'!$B$33:$BJ$34,2,TRUE)/100</f>
        <v>0.01</v>
      </c>
      <c r="BO94" s="36">
        <f>HLOOKUP(BO93*100,'Расчёт ставки Банка для кредита'!$B$33:$BJ$34,2,TRUE)/100</f>
        <v>0.01</v>
      </c>
      <c r="BP94" s="36">
        <f>HLOOKUP(BP93*100,'Расчёт ставки Банка для кредита'!$B$33:$BJ$34,2,TRUE)/100</f>
        <v>0.01</v>
      </c>
      <c r="BQ94" s="36">
        <f>HLOOKUP(BQ93*100,'Расчёт ставки Банка для кредита'!$B$33:$BJ$34,2,TRUE)/100</f>
        <v>0.01</v>
      </c>
      <c r="BR94" s="36">
        <f>HLOOKUP(BR93*100,'Расчёт ставки Банка для кредита'!$B$33:$BJ$34,2,TRUE)/100</f>
        <v>0.01</v>
      </c>
    </row>
    <row r="96" spans="3:75" x14ac:dyDescent="0.3">
      <c r="C96" s="107" t="s">
        <v>118</v>
      </c>
      <c r="F96">
        <v>0</v>
      </c>
      <c r="G96">
        <v>1</v>
      </c>
      <c r="H96">
        <v>2</v>
      </c>
      <c r="I96">
        <v>3</v>
      </c>
      <c r="J96">
        <v>4</v>
      </c>
      <c r="K96">
        <v>5</v>
      </c>
      <c r="L96">
        <v>6</v>
      </c>
      <c r="M96">
        <v>7</v>
      </c>
      <c r="N96">
        <v>8</v>
      </c>
      <c r="O96">
        <v>9</v>
      </c>
      <c r="P96">
        <v>10</v>
      </c>
      <c r="Q96">
        <v>11</v>
      </c>
      <c r="R96">
        <v>12</v>
      </c>
      <c r="S96">
        <v>13</v>
      </c>
      <c r="T96">
        <v>14</v>
      </c>
      <c r="U96">
        <v>15</v>
      </c>
      <c r="V96">
        <v>16</v>
      </c>
      <c r="W96">
        <v>17</v>
      </c>
      <c r="X96">
        <v>18</v>
      </c>
      <c r="Y96">
        <v>19</v>
      </c>
      <c r="Z96">
        <v>20</v>
      </c>
      <c r="AA96">
        <v>21</v>
      </c>
      <c r="AB96">
        <v>22</v>
      </c>
      <c r="AC96">
        <v>23</v>
      </c>
      <c r="AD96">
        <v>24</v>
      </c>
      <c r="AE96">
        <v>25</v>
      </c>
      <c r="AF96">
        <v>26</v>
      </c>
      <c r="AG96">
        <v>27</v>
      </c>
      <c r="AH96">
        <v>28</v>
      </c>
      <c r="AI96">
        <v>29</v>
      </c>
      <c r="AJ96">
        <v>30</v>
      </c>
      <c r="AK96">
        <v>31</v>
      </c>
      <c r="AL96">
        <v>32</v>
      </c>
      <c r="AM96">
        <v>33</v>
      </c>
      <c r="AN96">
        <v>34</v>
      </c>
      <c r="AO96">
        <v>35</v>
      </c>
      <c r="AP96">
        <v>36</v>
      </c>
      <c r="AQ96">
        <v>37</v>
      </c>
      <c r="AR96">
        <v>38</v>
      </c>
      <c r="AS96">
        <v>39</v>
      </c>
      <c r="AT96">
        <v>40</v>
      </c>
      <c r="AU96">
        <v>41</v>
      </c>
      <c r="AV96">
        <v>42</v>
      </c>
      <c r="AW96">
        <v>43</v>
      </c>
      <c r="AX96">
        <v>44</v>
      </c>
      <c r="AY96">
        <v>45</v>
      </c>
      <c r="AZ96">
        <v>46</v>
      </c>
      <c r="BA96">
        <v>47</v>
      </c>
      <c r="BB96">
        <v>48</v>
      </c>
      <c r="BC96">
        <v>49</v>
      </c>
      <c r="BD96">
        <v>50</v>
      </c>
      <c r="BE96">
        <v>51</v>
      </c>
      <c r="BF96">
        <v>52</v>
      </c>
      <c r="BG96">
        <v>53</v>
      </c>
      <c r="BH96">
        <v>54</v>
      </c>
      <c r="BI96">
        <v>55</v>
      </c>
      <c r="BJ96">
        <v>56</v>
      </c>
      <c r="BK96">
        <v>57</v>
      </c>
      <c r="BL96">
        <v>58</v>
      </c>
      <c r="BM96">
        <v>59</v>
      </c>
      <c r="BN96">
        <v>60</v>
      </c>
      <c r="BO96">
        <v>61</v>
      </c>
      <c r="BP96">
        <v>62</v>
      </c>
      <c r="BQ96">
        <v>63</v>
      </c>
      <c r="BR96">
        <v>64</v>
      </c>
      <c r="BS96">
        <v>65</v>
      </c>
      <c r="BT96">
        <v>66</v>
      </c>
      <c r="BU96">
        <v>67</v>
      </c>
      <c r="BV96">
        <v>68</v>
      </c>
      <c r="BW96">
        <v>69</v>
      </c>
    </row>
    <row r="97" spans="71:71" x14ac:dyDescent="0.3">
      <c r="BS97" s="11"/>
    </row>
  </sheetData>
  <mergeCells count="4">
    <mergeCell ref="A4:E4"/>
    <mergeCell ref="A6:B6"/>
    <mergeCell ref="C6:C7"/>
    <mergeCell ref="E6:E7"/>
  </mergeCells>
  <pageMargins left="0.7" right="0.7" top="0.75" bottom="0.75" header="0.3" footer="0.3"/>
  <pageSetup paperSize="9" scale="44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D2CF9-6F0B-47C3-8A93-BC9FD291605A}">
  <dimension ref="A4:BX33"/>
  <sheetViews>
    <sheetView showGridLines="0" topLeftCell="A4" zoomScale="90" zoomScaleNormal="90" zoomScaleSheetLayoutView="100" workbookViewId="0">
      <pane xSplit="3" ySplit="4" topLeftCell="D8" activePane="bottomRight" state="frozen"/>
      <selection activeCell="A4" sqref="A4"/>
      <selection pane="topRight" activeCell="C4" sqref="C4"/>
      <selection pane="bottomLeft" activeCell="A7" sqref="A7"/>
      <selection pane="bottomRight" activeCell="C17" sqref="C17"/>
    </sheetView>
  </sheetViews>
  <sheetFormatPr defaultRowHeight="14.4" outlineLevelRow="1" outlineLevelCol="1" x14ac:dyDescent="0.3"/>
  <cols>
    <col min="1" max="1" width="12" hidden="1" customWidth="1" outlineLevel="1"/>
    <col min="2" max="2" width="8.6640625" hidden="1" customWidth="1" outlineLevel="1"/>
    <col min="3" max="3" width="55.33203125" customWidth="1" collapsed="1"/>
    <col min="4" max="4" width="13.109375" customWidth="1"/>
    <col min="5" max="5" width="14.6640625" customWidth="1"/>
    <col min="6" max="76" width="12.77734375" customWidth="1"/>
  </cols>
  <sheetData>
    <row r="4" spans="1:76" ht="24.75" customHeight="1" x14ac:dyDescent="0.4">
      <c r="A4" s="173" t="s">
        <v>94</v>
      </c>
      <c r="B4" s="173"/>
      <c r="C4" s="173"/>
      <c r="D4" s="173"/>
      <c r="E4" s="173"/>
    </row>
    <row r="5" spans="1:76" ht="15" thickBot="1" x14ac:dyDescent="0.35">
      <c r="F5" s="87">
        <v>1</v>
      </c>
      <c r="G5" s="87">
        <v>1</v>
      </c>
      <c r="H5" s="87">
        <v>1</v>
      </c>
      <c r="I5" s="87">
        <v>2</v>
      </c>
      <c r="J5" s="87">
        <v>2</v>
      </c>
      <c r="K5" s="87">
        <v>2</v>
      </c>
      <c r="L5" s="87">
        <v>3</v>
      </c>
      <c r="M5" s="87">
        <v>3</v>
      </c>
      <c r="N5" s="87">
        <v>3</v>
      </c>
      <c r="O5" s="87">
        <v>4</v>
      </c>
      <c r="P5" s="87">
        <v>4</v>
      </c>
      <c r="Q5" s="87">
        <v>4</v>
      </c>
      <c r="R5" s="87">
        <v>5</v>
      </c>
      <c r="S5" s="87">
        <v>5</v>
      </c>
      <c r="T5" s="87">
        <v>5</v>
      </c>
      <c r="U5" s="87">
        <v>6</v>
      </c>
      <c r="V5" s="87">
        <v>6</v>
      </c>
      <c r="W5" s="87">
        <v>6</v>
      </c>
      <c r="X5" s="87">
        <v>7</v>
      </c>
      <c r="Y5" s="87">
        <v>7</v>
      </c>
      <c r="Z5" s="87">
        <v>7</v>
      </c>
      <c r="AA5" s="87">
        <v>8</v>
      </c>
      <c r="AB5" s="87">
        <v>8</v>
      </c>
      <c r="AC5" s="87">
        <v>8</v>
      </c>
      <c r="AD5" s="87">
        <v>9</v>
      </c>
      <c r="AE5" s="87">
        <v>9</v>
      </c>
      <c r="AF5" s="87">
        <v>9</v>
      </c>
      <c r="AG5" s="87">
        <v>10</v>
      </c>
      <c r="AH5" s="87">
        <v>10</v>
      </c>
      <c r="AI5" s="87">
        <v>10</v>
      </c>
      <c r="AJ5" s="87">
        <v>11</v>
      </c>
      <c r="AK5" s="87">
        <v>11</v>
      </c>
      <c r="AL5" s="87">
        <v>11</v>
      </c>
      <c r="AM5" s="87">
        <v>12</v>
      </c>
      <c r="AN5" s="87">
        <v>12</v>
      </c>
      <c r="AO5" s="87">
        <v>12</v>
      </c>
      <c r="AP5" s="87">
        <v>13</v>
      </c>
      <c r="AQ5" s="87">
        <v>13</v>
      </c>
      <c r="AR5" s="87">
        <v>13</v>
      </c>
      <c r="AS5" s="87">
        <v>14</v>
      </c>
      <c r="AT5" s="87">
        <v>14</v>
      </c>
      <c r="AU5" s="87">
        <v>14</v>
      </c>
      <c r="AV5" s="87">
        <v>15</v>
      </c>
      <c r="AW5" s="87">
        <v>15</v>
      </c>
      <c r="AX5" s="87">
        <v>15</v>
      </c>
      <c r="AY5" s="87">
        <v>16</v>
      </c>
      <c r="AZ5" s="87">
        <v>16</v>
      </c>
      <c r="BA5" s="87">
        <v>16</v>
      </c>
      <c r="BB5" s="87">
        <v>17</v>
      </c>
      <c r="BC5" s="87">
        <v>17</v>
      </c>
      <c r="BD5" s="87">
        <v>17</v>
      </c>
      <c r="BE5" s="87">
        <v>18</v>
      </c>
      <c r="BF5" s="87">
        <v>18</v>
      </c>
      <c r="BG5" s="87">
        <v>18</v>
      </c>
      <c r="BH5" s="87">
        <v>19</v>
      </c>
      <c r="BI5" s="87">
        <v>19</v>
      </c>
      <c r="BJ5" s="87">
        <v>19</v>
      </c>
      <c r="BK5" s="87">
        <v>20</v>
      </c>
      <c r="BL5" s="87">
        <v>20</v>
      </c>
      <c r="BM5" s="87">
        <v>20</v>
      </c>
      <c r="BN5" s="87">
        <v>21</v>
      </c>
      <c r="BO5" s="87">
        <v>21</v>
      </c>
      <c r="BP5" s="87">
        <v>21</v>
      </c>
      <c r="BQ5" s="87">
        <v>22</v>
      </c>
      <c r="BR5" s="87">
        <v>22</v>
      </c>
      <c r="BS5" s="87">
        <v>22</v>
      </c>
      <c r="BT5" s="87">
        <v>23</v>
      </c>
      <c r="BU5" s="87">
        <v>23</v>
      </c>
      <c r="BV5" s="87">
        <v>23</v>
      </c>
      <c r="BW5" s="87">
        <v>24</v>
      </c>
      <c r="BX5" s="87">
        <v>24</v>
      </c>
    </row>
    <row r="6" spans="1:76" ht="14.4" customHeight="1" x14ac:dyDescent="0.3">
      <c r="A6" s="187" t="s">
        <v>83</v>
      </c>
      <c r="B6" s="188"/>
      <c r="C6" s="185" t="s">
        <v>4</v>
      </c>
      <c r="D6" s="99"/>
      <c r="E6" s="181" t="s">
        <v>26</v>
      </c>
      <c r="F6" s="88"/>
      <c r="G6" s="88"/>
      <c r="H6" s="88"/>
      <c r="I6" s="88"/>
      <c r="J6" s="88"/>
      <c r="K6" s="88"/>
      <c r="L6" s="88"/>
      <c r="M6" s="88"/>
      <c r="N6" s="88"/>
      <c r="O6" s="88"/>
      <c r="P6" s="88"/>
      <c r="Q6" s="88"/>
      <c r="R6" s="88"/>
      <c r="S6" s="88"/>
      <c r="T6" s="88"/>
      <c r="U6" s="88"/>
      <c r="V6" s="88"/>
      <c r="W6" s="88"/>
      <c r="X6" s="88"/>
      <c r="Y6" s="88"/>
      <c r="Z6" s="88"/>
      <c r="AA6" s="88"/>
      <c r="AB6" s="88"/>
      <c r="AC6" s="88"/>
      <c r="AD6" s="88"/>
      <c r="AE6" s="88"/>
      <c r="AF6" s="88"/>
      <c r="AG6" s="88"/>
      <c r="AH6" s="88"/>
      <c r="AI6" s="88"/>
      <c r="AJ6" s="88"/>
      <c r="AK6" s="88"/>
      <c r="AL6" s="88"/>
      <c r="AM6" s="88"/>
      <c r="AN6" s="88"/>
      <c r="AO6" s="88"/>
      <c r="AP6" s="88"/>
      <c r="AQ6" s="88"/>
      <c r="AR6" s="88"/>
      <c r="AS6" s="88"/>
      <c r="AT6" s="88"/>
      <c r="AU6" s="88"/>
      <c r="AV6" s="88"/>
      <c r="AW6" s="88"/>
      <c r="AX6" s="88"/>
      <c r="AY6" s="88"/>
      <c r="AZ6" s="88"/>
      <c r="BA6" s="88"/>
      <c r="BB6" s="88"/>
      <c r="BC6" s="88"/>
      <c r="BD6" s="88"/>
      <c r="BE6" s="88"/>
      <c r="BF6" s="88"/>
      <c r="BG6" s="88"/>
      <c r="BH6" s="88"/>
      <c r="BI6" s="88"/>
      <c r="BJ6" s="88"/>
      <c r="BK6" s="88"/>
      <c r="BL6" s="88"/>
      <c r="BM6" s="88"/>
      <c r="BN6" s="88"/>
      <c r="BO6" s="88"/>
      <c r="BP6" s="88"/>
      <c r="BQ6" s="88"/>
      <c r="BR6" s="88"/>
      <c r="BS6" s="88"/>
      <c r="BT6" s="88"/>
      <c r="BU6" s="88"/>
      <c r="BV6" s="88"/>
      <c r="BW6" s="88"/>
      <c r="BX6" s="89"/>
    </row>
    <row r="7" spans="1:76" ht="54.6" customHeight="1" x14ac:dyDescent="0.3">
      <c r="A7" s="86" t="s">
        <v>82</v>
      </c>
      <c r="B7" s="85" t="s">
        <v>84</v>
      </c>
      <c r="C7" s="186"/>
      <c r="D7" s="100" t="s">
        <v>109</v>
      </c>
      <c r="E7" s="182"/>
      <c r="F7" s="90">
        <v>1</v>
      </c>
      <c r="G7" s="90">
        <v>2</v>
      </c>
      <c r="H7" s="90">
        <v>3</v>
      </c>
      <c r="I7" s="90">
        <v>4</v>
      </c>
      <c r="J7" s="90">
        <v>5</v>
      </c>
      <c r="K7" s="90"/>
      <c r="L7" s="90">
        <v>6</v>
      </c>
      <c r="M7" s="90">
        <v>7</v>
      </c>
      <c r="N7" s="90">
        <v>8</v>
      </c>
      <c r="O7" s="90">
        <v>9</v>
      </c>
      <c r="P7" s="90">
        <v>10</v>
      </c>
      <c r="Q7" s="90">
        <v>11</v>
      </c>
      <c r="R7" s="90">
        <v>12</v>
      </c>
      <c r="S7" s="90">
        <v>13</v>
      </c>
      <c r="T7" s="90">
        <v>14</v>
      </c>
      <c r="U7" s="90">
        <v>15</v>
      </c>
      <c r="V7" s="90">
        <v>16</v>
      </c>
      <c r="W7" s="90">
        <v>17</v>
      </c>
      <c r="X7" s="90">
        <v>18</v>
      </c>
      <c r="Y7" s="90">
        <v>19</v>
      </c>
      <c r="Z7" s="90">
        <v>20</v>
      </c>
      <c r="AA7" s="90">
        <v>21</v>
      </c>
      <c r="AB7" s="90">
        <v>22</v>
      </c>
      <c r="AC7" s="90">
        <v>23</v>
      </c>
      <c r="AD7" s="90">
        <v>24</v>
      </c>
      <c r="AE7" s="90">
        <v>25</v>
      </c>
      <c r="AF7" s="90">
        <v>26</v>
      </c>
      <c r="AG7" s="90">
        <v>27</v>
      </c>
      <c r="AH7" s="90">
        <v>28</v>
      </c>
      <c r="AI7" s="90">
        <v>29</v>
      </c>
      <c r="AJ7" s="90">
        <v>30</v>
      </c>
      <c r="AK7" s="90">
        <v>31</v>
      </c>
      <c r="AL7" s="90">
        <v>32</v>
      </c>
      <c r="AM7" s="90">
        <v>33</v>
      </c>
      <c r="AN7" s="90">
        <v>34</v>
      </c>
      <c r="AO7" s="90">
        <v>35</v>
      </c>
      <c r="AP7" s="90">
        <v>36</v>
      </c>
      <c r="AQ7" s="90">
        <v>37</v>
      </c>
      <c r="AR7" s="90">
        <v>38</v>
      </c>
      <c r="AS7" s="90">
        <v>39</v>
      </c>
      <c r="AT7" s="90">
        <v>40</v>
      </c>
      <c r="AU7" s="90">
        <v>41</v>
      </c>
      <c r="AV7" s="90">
        <v>42</v>
      </c>
      <c r="AW7" s="90">
        <v>43</v>
      </c>
      <c r="AX7" s="90">
        <v>44</v>
      </c>
      <c r="AY7" s="90">
        <v>45</v>
      </c>
      <c r="AZ7" s="90">
        <v>46</v>
      </c>
      <c r="BA7" s="90">
        <v>47</v>
      </c>
      <c r="BB7" s="90">
        <v>48</v>
      </c>
      <c r="BC7" s="90">
        <v>49</v>
      </c>
      <c r="BD7" s="90">
        <v>50</v>
      </c>
      <c r="BE7" s="90">
        <v>51</v>
      </c>
      <c r="BF7" s="90">
        <v>52</v>
      </c>
      <c r="BG7" s="90">
        <v>53</v>
      </c>
      <c r="BH7" s="90">
        <v>54</v>
      </c>
      <c r="BI7" s="90">
        <v>55</v>
      </c>
      <c r="BJ7" s="90">
        <v>56</v>
      </c>
      <c r="BK7" s="90">
        <v>57</v>
      </c>
      <c r="BL7" s="90">
        <v>58</v>
      </c>
      <c r="BM7" s="90">
        <v>59</v>
      </c>
      <c r="BN7" s="90">
        <v>60</v>
      </c>
      <c r="BO7" s="90">
        <v>61</v>
      </c>
      <c r="BP7" s="90">
        <v>62</v>
      </c>
      <c r="BQ7" s="90">
        <v>63</v>
      </c>
      <c r="BR7" s="90">
        <v>64</v>
      </c>
      <c r="BS7" s="90">
        <v>65</v>
      </c>
      <c r="BT7" s="90">
        <v>66</v>
      </c>
      <c r="BU7" s="90">
        <v>67</v>
      </c>
      <c r="BV7" s="90">
        <v>68</v>
      </c>
      <c r="BW7" s="90">
        <v>69</v>
      </c>
      <c r="BX7" s="91">
        <v>70</v>
      </c>
    </row>
    <row r="8" spans="1:76" x14ac:dyDescent="0.3">
      <c r="A8" s="171">
        <f t="shared" ref="A8:A24" si="0">SUM(F8:BX8)</f>
        <v>12880000000.000006</v>
      </c>
      <c r="B8" s="93" t="b">
        <f t="shared" ref="B8:B24" si="1">A8=E8</f>
        <v>1</v>
      </c>
      <c r="C8" s="15" t="s">
        <v>101</v>
      </c>
      <c r="D8" s="103" t="s">
        <v>6</v>
      </c>
      <c r="E8" s="158">
        <f>'Исходные данные'!D7*ТЭП!D10</f>
        <v>12880000000</v>
      </c>
      <c r="F8" s="158">
        <f>$E$8/Флаги!$C$8*Флаги!F8</f>
        <v>0</v>
      </c>
      <c r="G8" s="158">
        <f>$E$8/Флаги!$C$8*Флаги!G8</f>
        <v>0</v>
      </c>
      <c r="H8" s="158">
        <f>$E$8/Флаги!$C$8*Флаги!H8</f>
        <v>0</v>
      </c>
      <c r="I8" s="158">
        <f>$E$8/Флаги!$C$8*Флаги!I8</f>
        <v>0</v>
      </c>
      <c r="J8" s="158">
        <f>$E$8/Флаги!$C$8*Флаги!J8</f>
        <v>0</v>
      </c>
      <c r="K8" s="158">
        <f>$E$8/Флаги!$C$8*Флаги!K8</f>
        <v>0</v>
      </c>
      <c r="L8" s="158">
        <f>$E$8/Флаги!$C$8*Флаги!L8</f>
        <v>198153846.15384614</v>
      </c>
      <c r="M8" s="158">
        <f>$E$8/Флаги!$C$8*Флаги!M8</f>
        <v>198153846.15384614</v>
      </c>
      <c r="N8" s="158">
        <f>$E$8/Флаги!$C$8*Флаги!N8</f>
        <v>198153846.15384614</v>
      </c>
      <c r="O8" s="158">
        <f>$E$8/Флаги!$C$8*Флаги!O8</f>
        <v>198153846.15384614</v>
      </c>
      <c r="P8" s="158">
        <f>$E$8/Флаги!$C$8*Флаги!P8</f>
        <v>198153846.15384614</v>
      </c>
      <c r="Q8" s="158">
        <f>$E$8/Флаги!$C$8*Флаги!Q8</f>
        <v>198153846.15384614</v>
      </c>
      <c r="R8" s="158">
        <f>$E$8/Флаги!$C$8*Флаги!R8</f>
        <v>198153846.15384614</v>
      </c>
      <c r="S8" s="158">
        <f>$E$8/Флаги!$C$8*Флаги!S8</f>
        <v>198153846.15384614</v>
      </c>
      <c r="T8" s="158">
        <f>$E$8/Флаги!$C$8*Флаги!T8</f>
        <v>198153846.15384614</v>
      </c>
      <c r="U8" s="158">
        <f>$E$8/Флаги!$C$8*Флаги!U8</f>
        <v>198153846.15384614</v>
      </c>
      <c r="V8" s="158">
        <f>$E$8/Флаги!$C$8*Флаги!V8</f>
        <v>198153846.15384614</v>
      </c>
      <c r="W8" s="158">
        <f>$E$8/Флаги!$C$8*Флаги!W8</f>
        <v>198153846.15384614</v>
      </c>
      <c r="X8" s="158">
        <f>$E$8/Флаги!$C$8*Флаги!X8</f>
        <v>198153846.15384614</v>
      </c>
      <c r="Y8" s="158">
        <f>$E$8/Флаги!$C$8*Флаги!Y8</f>
        <v>198153846.15384614</v>
      </c>
      <c r="Z8" s="158">
        <f>$E$8/Флаги!$C$8*Флаги!Z8</f>
        <v>198153846.15384614</v>
      </c>
      <c r="AA8" s="158">
        <f>$E$8/Флаги!$C$8*Флаги!AA8</f>
        <v>198153846.15384614</v>
      </c>
      <c r="AB8" s="158">
        <f>$E$8/Флаги!$C$8*Флаги!AB8</f>
        <v>198153846.15384614</v>
      </c>
      <c r="AC8" s="158">
        <f>$E$8/Флаги!$C$8*Флаги!AC8</f>
        <v>198153846.15384614</v>
      </c>
      <c r="AD8" s="158">
        <f>$E$8/Флаги!$C$8*Флаги!AD8</f>
        <v>198153846.15384614</v>
      </c>
      <c r="AE8" s="158">
        <f>$E$8/Флаги!$C$8*Флаги!AE8</f>
        <v>198153846.15384614</v>
      </c>
      <c r="AF8" s="158">
        <f>$E$8/Флаги!$C$8*Флаги!AF8</f>
        <v>198153846.15384614</v>
      </c>
      <c r="AG8" s="158">
        <f>$E$8/Флаги!$C$8*Флаги!AG8</f>
        <v>198153846.15384614</v>
      </c>
      <c r="AH8" s="158">
        <f>$E$8/Флаги!$C$8*Флаги!AH8</f>
        <v>198153846.15384614</v>
      </c>
      <c r="AI8" s="158">
        <f>$E$8/Флаги!$C$8*Флаги!AI8</f>
        <v>198153846.15384614</v>
      </c>
      <c r="AJ8" s="158">
        <f>$E$8/Флаги!$C$8*Флаги!AJ8</f>
        <v>198153846.15384614</v>
      </c>
      <c r="AK8" s="158">
        <f>$E$8/Флаги!$C$8*Флаги!AK8</f>
        <v>198153846.15384614</v>
      </c>
      <c r="AL8" s="158">
        <f>$E$8/Флаги!$C$8*Флаги!AL8</f>
        <v>198153846.15384614</v>
      </c>
      <c r="AM8" s="158">
        <f>$E$8/Флаги!$C$8*Флаги!AM8</f>
        <v>198153846.15384614</v>
      </c>
      <c r="AN8" s="158">
        <f>$E$8/Флаги!$C$8*Флаги!AN8</f>
        <v>198153846.15384614</v>
      </c>
      <c r="AO8" s="158">
        <f>$E$8/Флаги!$C$8*Флаги!AO8</f>
        <v>198153846.15384614</v>
      </c>
      <c r="AP8" s="158">
        <f>$E$8/Флаги!$C$8*Флаги!AP8</f>
        <v>198153846.15384614</v>
      </c>
      <c r="AQ8" s="158">
        <f>$E$8/Флаги!$C$8*Флаги!AQ8</f>
        <v>198153846.15384614</v>
      </c>
      <c r="AR8" s="158">
        <f>$E$8/Флаги!$C$8*Флаги!AR8</f>
        <v>198153846.15384614</v>
      </c>
      <c r="AS8" s="158">
        <f>$E$8/Флаги!$C$8*Флаги!AS8</f>
        <v>198153846.15384614</v>
      </c>
      <c r="AT8" s="158">
        <f>$E$8/Флаги!$C$8*Флаги!AT8</f>
        <v>198153846.15384614</v>
      </c>
      <c r="AU8" s="158">
        <f>$E$8/Флаги!$C$8*Флаги!AU8</f>
        <v>198153846.15384614</v>
      </c>
      <c r="AV8" s="158">
        <f>$E$8/Флаги!$C$8*Флаги!AV8</f>
        <v>198153846.15384614</v>
      </c>
      <c r="AW8" s="158">
        <f>$E$8/Флаги!$C$8*Флаги!AW8</f>
        <v>198153846.15384614</v>
      </c>
      <c r="AX8" s="158">
        <f>$E$8/Флаги!$C$8*Флаги!AX8</f>
        <v>198153846.15384614</v>
      </c>
      <c r="AY8" s="158">
        <f>$E$8/Флаги!$C$8*Флаги!AY8</f>
        <v>198153846.15384614</v>
      </c>
      <c r="AZ8" s="158">
        <f>$E$8/Флаги!$C$8*Флаги!AZ8</f>
        <v>198153846.15384614</v>
      </c>
      <c r="BA8" s="158">
        <f>$E$8/Флаги!$C$8*Флаги!BA8</f>
        <v>198153846.15384614</v>
      </c>
      <c r="BB8" s="158">
        <f>$E$8/Флаги!$C$8*Флаги!BB8</f>
        <v>198153846.15384614</v>
      </c>
      <c r="BC8" s="158">
        <f>$E$8/Флаги!$C$8*Флаги!BC8</f>
        <v>198153846.15384614</v>
      </c>
      <c r="BD8" s="158">
        <f>$E$8/Флаги!$C$8*Флаги!BD8</f>
        <v>198153846.15384614</v>
      </c>
      <c r="BE8" s="158">
        <f>$E$8/Флаги!$C$8*Флаги!BE8</f>
        <v>198153846.15384614</v>
      </c>
      <c r="BF8" s="158">
        <f>$E$8/Флаги!$C$8*Флаги!BF8</f>
        <v>198153846.15384614</v>
      </c>
      <c r="BG8" s="158">
        <f>$E$8/Флаги!$C$8*Флаги!BG8</f>
        <v>198153846.15384614</v>
      </c>
      <c r="BH8" s="158">
        <f>$E$8/Флаги!$C$8*Флаги!BH8</f>
        <v>198153846.15384614</v>
      </c>
      <c r="BI8" s="158">
        <f>$E$8/Флаги!$C$8*Флаги!BI8</f>
        <v>198153846.15384614</v>
      </c>
      <c r="BJ8" s="158">
        <f>$E$8/Флаги!$C$8*Флаги!BJ8</f>
        <v>198153846.15384614</v>
      </c>
      <c r="BK8" s="158">
        <f>$E$8/Флаги!$C$8*Флаги!BK8</f>
        <v>198153846.15384614</v>
      </c>
      <c r="BL8" s="158">
        <f>$E$8/Флаги!$C$8*Флаги!BL8</f>
        <v>198153846.15384614</v>
      </c>
      <c r="BM8" s="158">
        <f>$E$8/Флаги!$C$8*Флаги!BM8</f>
        <v>198153846.15384614</v>
      </c>
      <c r="BN8" s="158">
        <f>$E$8/Флаги!$C$8*Флаги!BN8</f>
        <v>198153846.15384614</v>
      </c>
      <c r="BO8" s="158">
        <f>$E$8/Флаги!$C$8*Флаги!BO8</f>
        <v>198153846.15384614</v>
      </c>
      <c r="BP8" s="158">
        <f>$E$8/Флаги!$C$8*Флаги!BP8</f>
        <v>198153846.15384614</v>
      </c>
      <c r="BQ8" s="158">
        <f>$E$8/Флаги!$C$8*Флаги!BQ8</f>
        <v>198153846.15384614</v>
      </c>
      <c r="BR8" s="158">
        <f>$E$8/Флаги!$C$8*Флаги!BR8</f>
        <v>198153846.15384614</v>
      </c>
      <c r="BS8" s="158">
        <f>$E$8/Флаги!$C$8*Флаги!BS8</f>
        <v>198153846.15384614</v>
      </c>
      <c r="BT8" s="158">
        <f>$E$8/Флаги!$C$8*Флаги!BT8</f>
        <v>198153846.15384614</v>
      </c>
      <c r="BU8" s="158">
        <f>$E$8/Флаги!$C$8*Флаги!BU8</f>
        <v>198153846.15384614</v>
      </c>
      <c r="BV8" s="158">
        <f>$E$8/Флаги!$C$8*Флаги!BV8</f>
        <v>198153846.15384614</v>
      </c>
      <c r="BW8" s="158">
        <f>$E$8/Флаги!$C$8*Флаги!BW8</f>
        <v>198153846.15384614</v>
      </c>
      <c r="BX8" s="165">
        <f>$E$8/Флаги!$C$8*Флаги!BX8</f>
        <v>198153846.15384614</v>
      </c>
    </row>
    <row r="9" spans="1:76" x14ac:dyDescent="0.3">
      <c r="A9" s="171">
        <f t="shared" si="0"/>
        <v>9949841704.9778156</v>
      </c>
      <c r="B9" s="93" t="b">
        <f t="shared" si="1"/>
        <v>1</v>
      </c>
      <c r="C9" s="15" t="s">
        <v>102</v>
      </c>
      <c r="D9" s="103" t="s">
        <v>6</v>
      </c>
      <c r="E9" s="159">
        <f>E10+E14+E15+E16+E18+E21+E22+E23+E11+E17+E19+E20</f>
        <v>9949841704.9778175</v>
      </c>
      <c r="F9" s="159">
        <f t="shared" ref="F9:BQ9" si="2">F10+F14+F15+F16+F18+F21+F22+F23+F11+F17+F19+F20</f>
        <v>42707602.339181289</v>
      </c>
      <c r="G9" s="159">
        <f t="shared" si="2"/>
        <v>42707602.339181289</v>
      </c>
      <c r="H9" s="159">
        <f t="shared" si="2"/>
        <v>42707602.339181289</v>
      </c>
      <c r="I9" s="159">
        <f t="shared" si="2"/>
        <v>79374269.005847961</v>
      </c>
      <c r="J9" s="159">
        <f t="shared" si="2"/>
        <v>79374269.005847961</v>
      </c>
      <c r="K9" s="159">
        <f t="shared" si="2"/>
        <v>79374269.005847961</v>
      </c>
      <c r="L9" s="159">
        <f t="shared" si="2"/>
        <v>248190464.10256419</v>
      </c>
      <c r="M9" s="159">
        <f t="shared" si="2"/>
        <v>167361484.34547913</v>
      </c>
      <c r="N9" s="159">
        <f t="shared" si="2"/>
        <v>167361484.34547913</v>
      </c>
      <c r="O9" s="159">
        <f t="shared" si="2"/>
        <v>173326844.18353581</v>
      </c>
      <c r="P9" s="159">
        <f t="shared" si="2"/>
        <v>167361484.34547913</v>
      </c>
      <c r="Q9" s="159">
        <f t="shared" si="2"/>
        <v>167361484.34547913</v>
      </c>
      <c r="R9" s="159">
        <f t="shared" si="2"/>
        <v>148318870.68825912</v>
      </c>
      <c r="S9" s="159">
        <f t="shared" si="2"/>
        <v>136388151.01214576</v>
      </c>
      <c r="T9" s="159">
        <f t="shared" si="2"/>
        <v>136388151.01214576</v>
      </c>
      <c r="U9" s="159">
        <f t="shared" si="2"/>
        <v>148982210.6477733</v>
      </c>
      <c r="V9" s="159">
        <f t="shared" si="2"/>
        <v>136388151.01214576</v>
      </c>
      <c r="W9" s="159">
        <f t="shared" si="2"/>
        <v>136388151.01214576</v>
      </c>
      <c r="X9" s="159">
        <f t="shared" si="2"/>
        <v>147214870.68825912</v>
      </c>
      <c r="Y9" s="159">
        <f t="shared" si="2"/>
        <v>132017893.45335516</v>
      </c>
      <c r="Z9" s="159">
        <f t="shared" si="2"/>
        <v>132017893.45335516</v>
      </c>
      <c r="AA9" s="159">
        <f t="shared" si="2"/>
        <v>145223369.19631323</v>
      </c>
      <c r="AB9" s="159">
        <f t="shared" si="2"/>
        <v>132017893.45335516</v>
      </c>
      <c r="AC9" s="159">
        <f t="shared" si="2"/>
        <v>132017893.45335516</v>
      </c>
      <c r="AD9" s="159">
        <f t="shared" si="2"/>
        <v>147576163.33706608</v>
      </c>
      <c r="AE9" s="159">
        <f t="shared" si="2"/>
        <v>132017893.45335516</v>
      </c>
      <c r="AF9" s="159">
        <f t="shared" si="2"/>
        <v>132017893.45335516</v>
      </c>
      <c r="AG9" s="159">
        <f t="shared" si="2"/>
        <v>149928957.47781897</v>
      </c>
      <c r="AH9" s="159">
        <f t="shared" si="2"/>
        <v>132017893.45335516</v>
      </c>
      <c r="AI9" s="159">
        <f t="shared" si="2"/>
        <v>132017893.45335516</v>
      </c>
      <c r="AJ9" s="159">
        <f t="shared" si="2"/>
        <v>152281751.61857182</v>
      </c>
      <c r="AK9" s="159">
        <f t="shared" si="2"/>
        <v>132017893.45335516</v>
      </c>
      <c r="AL9" s="159">
        <f t="shared" si="2"/>
        <v>132017893.45335516</v>
      </c>
      <c r="AM9" s="159">
        <f t="shared" si="2"/>
        <v>143326219.60633993</v>
      </c>
      <c r="AN9" s="159">
        <f t="shared" si="2"/>
        <v>132017893.45335516</v>
      </c>
      <c r="AO9" s="159">
        <f t="shared" si="2"/>
        <v>132017893.45335516</v>
      </c>
      <c r="AP9" s="159">
        <f t="shared" si="2"/>
        <v>144502616.67671636</v>
      </c>
      <c r="AQ9" s="159">
        <f t="shared" si="2"/>
        <v>132017893.45335516</v>
      </c>
      <c r="AR9" s="159">
        <f t="shared" si="2"/>
        <v>132017893.45335516</v>
      </c>
      <c r="AS9" s="159">
        <f t="shared" si="2"/>
        <v>145679013.74709278</v>
      </c>
      <c r="AT9" s="159">
        <f t="shared" si="2"/>
        <v>132017893.45335516</v>
      </c>
      <c r="AU9" s="159">
        <f t="shared" si="2"/>
        <v>132017893.45335516</v>
      </c>
      <c r="AV9" s="159">
        <f t="shared" si="2"/>
        <v>146855410.81746921</v>
      </c>
      <c r="AW9" s="159">
        <f t="shared" si="2"/>
        <v>132017893.45335516</v>
      </c>
      <c r="AX9" s="159">
        <f t="shared" si="2"/>
        <v>132017893.45335516</v>
      </c>
      <c r="AY9" s="159">
        <f t="shared" si="2"/>
        <v>148031807.88784567</v>
      </c>
      <c r="AZ9" s="159">
        <f t="shared" si="2"/>
        <v>132017893.45335516</v>
      </c>
      <c r="BA9" s="159">
        <f t="shared" si="2"/>
        <v>132017893.45335516</v>
      </c>
      <c r="BB9" s="159">
        <f t="shared" si="2"/>
        <v>149208204.95822209</v>
      </c>
      <c r="BC9" s="159">
        <f t="shared" si="2"/>
        <v>132017893.45335516</v>
      </c>
      <c r="BD9" s="159">
        <f t="shared" si="2"/>
        <v>132017893.45335516</v>
      </c>
      <c r="BE9" s="159">
        <f t="shared" si="2"/>
        <v>150384602.02859852</v>
      </c>
      <c r="BF9" s="159">
        <f t="shared" si="2"/>
        <v>132017893.45335516</v>
      </c>
      <c r="BG9" s="159">
        <f t="shared" si="2"/>
        <v>132017893.45335516</v>
      </c>
      <c r="BH9" s="159">
        <f t="shared" si="2"/>
        <v>151560999.09897497</v>
      </c>
      <c r="BI9" s="159">
        <f t="shared" si="2"/>
        <v>132017893.45335516</v>
      </c>
      <c r="BJ9" s="159">
        <f t="shared" si="2"/>
        <v>132017893.45335516</v>
      </c>
      <c r="BK9" s="159">
        <f t="shared" si="2"/>
        <v>152737396.16935137</v>
      </c>
      <c r="BL9" s="159">
        <f t="shared" si="2"/>
        <v>132017893.45335516</v>
      </c>
      <c r="BM9" s="159">
        <f t="shared" si="2"/>
        <v>132017893.45335516</v>
      </c>
      <c r="BN9" s="159">
        <f t="shared" si="2"/>
        <v>153913793.23972782</v>
      </c>
      <c r="BO9" s="159">
        <f t="shared" si="2"/>
        <v>132017893.45335516</v>
      </c>
      <c r="BP9" s="159">
        <f t="shared" si="2"/>
        <v>132017893.45335516</v>
      </c>
      <c r="BQ9" s="159">
        <f t="shared" si="2"/>
        <v>155090190.31010425</v>
      </c>
      <c r="BR9" s="159">
        <f t="shared" ref="BR9:BX9" si="3">BR10+BR14+BR15+BR16+BR18+BR21+BR22+BR23+BR11+BR17+BR19+BR20</f>
        <v>132017893.45335516</v>
      </c>
      <c r="BS9" s="159">
        <f t="shared" si="3"/>
        <v>132017893.45335516</v>
      </c>
      <c r="BT9" s="159">
        <f t="shared" si="3"/>
        <v>782463376.0060401</v>
      </c>
      <c r="BU9" s="159">
        <f t="shared" si="3"/>
        <v>47184749.595141701</v>
      </c>
      <c r="BV9" s="159">
        <f t="shared" si="3"/>
        <v>54746923.076923072</v>
      </c>
      <c r="BW9" s="159">
        <f t="shared" si="3"/>
        <v>54746923.076923072</v>
      </c>
      <c r="BX9" s="166">
        <f t="shared" si="3"/>
        <v>102549230.76923075</v>
      </c>
    </row>
    <row r="10" spans="1:76" x14ac:dyDescent="0.3">
      <c r="A10" s="171">
        <f t="shared" si="0"/>
        <v>0</v>
      </c>
      <c r="B10" s="93" t="b">
        <f t="shared" si="1"/>
        <v>1</v>
      </c>
      <c r="C10" s="15" t="s">
        <v>9</v>
      </c>
      <c r="D10" s="103" t="s">
        <v>6</v>
      </c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6"/>
      <c r="BN10" s="16"/>
      <c r="BO10" s="16"/>
      <c r="BP10" s="16"/>
      <c r="BQ10" s="16"/>
      <c r="BR10" s="16"/>
      <c r="BS10" s="16"/>
      <c r="BT10" s="16"/>
      <c r="BU10" s="16"/>
      <c r="BV10" s="16"/>
      <c r="BW10" s="16"/>
      <c r="BX10" s="14"/>
    </row>
    <row r="11" spans="1:76" x14ac:dyDescent="0.3">
      <c r="A11" s="171">
        <f t="shared" si="0"/>
        <v>662400000.0000006</v>
      </c>
      <c r="B11" s="93" t="b">
        <f t="shared" si="1"/>
        <v>0</v>
      </c>
      <c r="C11" s="15" t="s">
        <v>10</v>
      </c>
      <c r="D11" s="103" t="s">
        <v>6</v>
      </c>
      <c r="E11" s="16">
        <f t="shared" ref="E11:AJ11" si="4">E12+E13</f>
        <v>662400000</v>
      </c>
      <c r="F11" s="16">
        <f t="shared" si="4"/>
        <v>7263157.8947368423</v>
      </c>
      <c r="G11" s="16">
        <f t="shared" si="4"/>
        <v>7263157.8947368423</v>
      </c>
      <c r="H11" s="16">
        <f t="shared" si="4"/>
        <v>7263157.8947368423</v>
      </c>
      <c r="I11" s="16">
        <f t="shared" si="4"/>
        <v>7263157.8947368423</v>
      </c>
      <c r="J11" s="16">
        <f t="shared" si="4"/>
        <v>7263157.8947368423</v>
      </c>
      <c r="K11" s="16">
        <f t="shared" si="4"/>
        <v>7263157.8947368423</v>
      </c>
      <c r="L11" s="16">
        <f t="shared" si="4"/>
        <v>13207773.279352225</v>
      </c>
      <c r="M11" s="16">
        <f t="shared" si="4"/>
        <v>13207773.279352225</v>
      </c>
      <c r="N11" s="16">
        <f t="shared" si="4"/>
        <v>13207773.279352225</v>
      </c>
      <c r="O11" s="16">
        <f t="shared" si="4"/>
        <v>13207773.279352225</v>
      </c>
      <c r="P11" s="16">
        <f t="shared" si="4"/>
        <v>13207773.279352225</v>
      </c>
      <c r="Q11" s="16">
        <f t="shared" si="4"/>
        <v>13207773.279352225</v>
      </c>
      <c r="R11" s="16">
        <f t="shared" si="4"/>
        <v>13207773.279352225</v>
      </c>
      <c r="S11" s="16">
        <f t="shared" si="4"/>
        <v>13207773.279352225</v>
      </c>
      <c r="T11" s="16">
        <f t="shared" si="4"/>
        <v>13207773.279352225</v>
      </c>
      <c r="U11" s="16">
        <f t="shared" si="4"/>
        <v>13207773.279352225</v>
      </c>
      <c r="V11" s="16">
        <f t="shared" si="4"/>
        <v>13207773.279352225</v>
      </c>
      <c r="W11" s="16">
        <f t="shared" si="4"/>
        <v>13207773.279352225</v>
      </c>
      <c r="X11" s="16">
        <f t="shared" si="4"/>
        <v>13207773.279352225</v>
      </c>
      <c r="Y11" s="16">
        <f t="shared" si="4"/>
        <v>8880785.5973813422</v>
      </c>
      <c r="Z11" s="16">
        <f t="shared" si="4"/>
        <v>8880785.5973813422</v>
      </c>
      <c r="AA11" s="16">
        <f t="shared" si="4"/>
        <v>8880785.5973813422</v>
      </c>
      <c r="AB11" s="16">
        <f t="shared" si="4"/>
        <v>8880785.5973813422</v>
      </c>
      <c r="AC11" s="16">
        <f t="shared" si="4"/>
        <v>8880785.5973813422</v>
      </c>
      <c r="AD11" s="16">
        <f t="shared" si="4"/>
        <v>8880785.5973813422</v>
      </c>
      <c r="AE11" s="16">
        <f t="shared" si="4"/>
        <v>8880785.5973813422</v>
      </c>
      <c r="AF11" s="16">
        <f t="shared" si="4"/>
        <v>8880785.5973813422</v>
      </c>
      <c r="AG11" s="16">
        <f t="shared" si="4"/>
        <v>8880785.5973813422</v>
      </c>
      <c r="AH11" s="16">
        <f t="shared" si="4"/>
        <v>8880785.5973813422</v>
      </c>
      <c r="AI11" s="16">
        <f t="shared" si="4"/>
        <v>8880785.5973813422</v>
      </c>
      <c r="AJ11" s="16">
        <f t="shared" si="4"/>
        <v>8880785.5973813422</v>
      </c>
      <c r="AK11" s="16">
        <f t="shared" ref="AK11:BP11" si="5">AK12+AK13</f>
        <v>8880785.5973813422</v>
      </c>
      <c r="AL11" s="16">
        <f t="shared" si="5"/>
        <v>8880785.5973813422</v>
      </c>
      <c r="AM11" s="16">
        <f t="shared" si="5"/>
        <v>8880785.5973813422</v>
      </c>
      <c r="AN11" s="16">
        <f t="shared" si="5"/>
        <v>8880785.5973813422</v>
      </c>
      <c r="AO11" s="16">
        <f t="shared" si="5"/>
        <v>8880785.5973813422</v>
      </c>
      <c r="AP11" s="16">
        <f t="shared" si="5"/>
        <v>8880785.5973813422</v>
      </c>
      <c r="AQ11" s="16">
        <f t="shared" si="5"/>
        <v>8880785.5973813422</v>
      </c>
      <c r="AR11" s="16">
        <f t="shared" si="5"/>
        <v>8880785.5973813422</v>
      </c>
      <c r="AS11" s="16">
        <f t="shared" si="5"/>
        <v>8880785.5973813422</v>
      </c>
      <c r="AT11" s="16">
        <f t="shared" si="5"/>
        <v>8880785.5973813422</v>
      </c>
      <c r="AU11" s="16">
        <f t="shared" si="5"/>
        <v>8880785.5973813422</v>
      </c>
      <c r="AV11" s="16">
        <f t="shared" si="5"/>
        <v>8880785.5973813422</v>
      </c>
      <c r="AW11" s="16">
        <f t="shared" si="5"/>
        <v>8880785.5973813422</v>
      </c>
      <c r="AX11" s="16">
        <f t="shared" si="5"/>
        <v>8880785.5973813422</v>
      </c>
      <c r="AY11" s="16">
        <f t="shared" si="5"/>
        <v>8880785.5973813422</v>
      </c>
      <c r="AZ11" s="16">
        <f t="shared" si="5"/>
        <v>8880785.5973813422</v>
      </c>
      <c r="BA11" s="16">
        <f t="shared" si="5"/>
        <v>8880785.5973813422</v>
      </c>
      <c r="BB11" s="16">
        <f t="shared" si="5"/>
        <v>8880785.5973813422</v>
      </c>
      <c r="BC11" s="16">
        <f t="shared" si="5"/>
        <v>8880785.5973813422</v>
      </c>
      <c r="BD11" s="16">
        <f t="shared" si="5"/>
        <v>8880785.5973813422</v>
      </c>
      <c r="BE11" s="16">
        <f t="shared" si="5"/>
        <v>8880785.5973813422</v>
      </c>
      <c r="BF11" s="16">
        <f t="shared" si="5"/>
        <v>8880785.5973813422</v>
      </c>
      <c r="BG11" s="16">
        <f t="shared" si="5"/>
        <v>8880785.5973813422</v>
      </c>
      <c r="BH11" s="16">
        <f t="shared" si="5"/>
        <v>8880785.5973813422</v>
      </c>
      <c r="BI11" s="16">
        <f t="shared" si="5"/>
        <v>8880785.5973813422</v>
      </c>
      <c r="BJ11" s="16">
        <f t="shared" si="5"/>
        <v>8880785.5973813422</v>
      </c>
      <c r="BK11" s="16">
        <f t="shared" si="5"/>
        <v>8880785.5973813422</v>
      </c>
      <c r="BL11" s="16">
        <f t="shared" si="5"/>
        <v>8880785.5973813422</v>
      </c>
      <c r="BM11" s="16">
        <f t="shared" si="5"/>
        <v>8880785.5973813422</v>
      </c>
      <c r="BN11" s="16">
        <f t="shared" si="5"/>
        <v>8880785.5973813422</v>
      </c>
      <c r="BO11" s="16">
        <f t="shared" si="5"/>
        <v>8880785.5973813422</v>
      </c>
      <c r="BP11" s="16">
        <f t="shared" si="5"/>
        <v>8880785.5973813422</v>
      </c>
      <c r="BQ11" s="16">
        <f t="shared" ref="BQ11:BX11" si="6">BQ12+BQ13</f>
        <v>8880785.5973813422</v>
      </c>
      <c r="BR11" s="16">
        <f t="shared" si="6"/>
        <v>8880785.5973813422</v>
      </c>
      <c r="BS11" s="16">
        <f t="shared" si="6"/>
        <v>8880785.5973813422</v>
      </c>
      <c r="BT11" s="16">
        <f t="shared" si="6"/>
        <v>5944615.384615384</v>
      </c>
      <c r="BU11" s="16">
        <f t="shared" si="6"/>
        <v>5944615.384615384</v>
      </c>
      <c r="BV11" s="16">
        <f t="shared" si="6"/>
        <v>5944615.384615384</v>
      </c>
      <c r="BW11" s="16">
        <f t="shared" si="6"/>
        <v>5944615.384615384</v>
      </c>
      <c r="BX11" s="14">
        <f t="shared" si="6"/>
        <v>5944615.384615384</v>
      </c>
    </row>
    <row r="12" spans="1:76" hidden="1" outlineLevel="1" x14ac:dyDescent="0.3">
      <c r="A12" s="171">
        <f t="shared" si="0"/>
        <v>386399999.99999976</v>
      </c>
      <c r="B12" s="93" t="b">
        <f t="shared" si="1"/>
        <v>1</v>
      </c>
      <c r="C12" s="17" t="s">
        <v>11</v>
      </c>
      <c r="D12" s="103" t="s">
        <v>6</v>
      </c>
      <c r="E12" s="162">
        <f>'Исходные данные'!D10*E8</f>
        <v>386400000</v>
      </c>
      <c r="F12" s="162">
        <f>F8*'Исходные данные'!$D$10</f>
        <v>0</v>
      </c>
      <c r="G12" s="162">
        <f>G8*'Исходные данные'!$D$10</f>
        <v>0</v>
      </c>
      <c r="H12" s="162">
        <f>H8*'Исходные данные'!$D$10</f>
        <v>0</v>
      </c>
      <c r="I12" s="162">
        <f>I8*'Исходные данные'!$D$10</f>
        <v>0</v>
      </c>
      <c r="J12" s="162">
        <f>J8*'Исходные данные'!$D$10</f>
        <v>0</v>
      </c>
      <c r="K12" s="162">
        <f>K8*'Исходные данные'!$D$10</f>
        <v>0</v>
      </c>
      <c r="L12" s="162">
        <f>L8*'Исходные данные'!$D$10</f>
        <v>5944615.384615384</v>
      </c>
      <c r="M12" s="162">
        <f>M8*'Исходные данные'!$D$10</f>
        <v>5944615.384615384</v>
      </c>
      <c r="N12" s="162">
        <f>N8*'Исходные данные'!$D$10</f>
        <v>5944615.384615384</v>
      </c>
      <c r="O12" s="162">
        <f>O8*'Исходные данные'!$D$10</f>
        <v>5944615.384615384</v>
      </c>
      <c r="P12" s="162">
        <f>P8*'Исходные данные'!$D$10</f>
        <v>5944615.384615384</v>
      </c>
      <c r="Q12" s="162">
        <f>Q8*'Исходные данные'!$D$10</f>
        <v>5944615.384615384</v>
      </c>
      <c r="R12" s="162">
        <f>R8*'Исходные данные'!$D$10</f>
        <v>5944615.384615384</v>
      </c>
      <c r="S12" s="162">
        <f>S8*'Исходные данные'!$D$10</f>
        <v>5944615.384615384</v>
      </c>
      <c r="T12" s="162">
        <f>T8*'Исходные данные'!$D$10</f>
        <v>5944615.384615384</v>
      </c>
      <c r="U12" s="162">
        <f>U8*'Исходные данные'!$D$10</f>
        <v>5944615.384615384</v>
      </c>
      <c r="V12" s="162">
        <f>V8*'Исходные данные'!$D$10</f>
        <v>5944615.384615384</v>
      </c>
      <c r="W12" s="162">
        <f>W8*'Исходные данные'!$D$10</f>
        <v>5944615.384615384</v>
      </c>
      <c r="X12" s="162">
        <f>X8*'Исходные данные'!$D$10</f>
        <v>5944615.384615384</v>
      </c>
      <c r="Y12" s="162">
        <f>Y8*'Исходные данные'!$D$10</f>
        <v>5944615.384615384</v>
      </c>
      <c r="Z12" s="162">
        <f>Z8*'Исходные данные'!$D$10</f>
        <v>5944615.384615384</v>
      </c>
      <c r="AA12" s="162">
        <f>AA8*'Исходные данные'!$D$10</f>
        <v>5944615.384615384</v>
      </c>
      <c r="AB12" s="162">
        <f>AB8*'Исходные данные'!$D$10</f>
        <v>5944615.384615384</v>
      </c>
      <c r="AC12" s="162">
        <f>AC8*'Исходные данные'!$D$10</f>
        <v>5944615.384615384</v>
      </c>
      <c r="AD12" s="162">
        <f>AD8*'Исходные данные'!$D$10</f>
        <v>5944615.384615384</v>
      </c>
      <c r="AE12" s="162">
        <f>AE8*'Исходные данные'!$D$10</f>
        <v>5944615.384615384</v>
      </c>
      <c r="AF12" s="162">
        <f>AF8*'Исходные данные'!$D$10</f>
        <v>5944615.384615384</v>
      </c>
      <c r="AG12" s="162">
        <f>AG8*'Исходные данные'!$D$10</f>
        <v>5944615.384615384</v>
      </c>
      <c r="AH12" s="162">
        <f>AH8*'Исходные данные'!$D$10</f>
        <v>5944615.384615384</v>
      </c>
      <c r="AI12" s="162">
        <f>AI8*'Исходные данные'!$D$10</f>
        <v>5944615.384615384</v>
      </c>
      <c r="AJ12" s="162">
        <f>AJ8*'Исходные данные'!$D$10</f>
        <v>5944615.384615384</v>
      </c>
      <c r="AK12" s="162">
        <f>AK8*'Исходные данные'!$D$10</f>
        <v>5944615.384615384</v>
      </c>
      <c r="AL12" s="162">
        <f>AL8*'Исходные данные'!$D$10</f>
        <v>5944615.384615384</v>
      </c>
      <c r="AM12" s="162">
        <f>AM8*'Исходные данные'!$D$10</f>
        <v>5944615.384615384</v>
      </c>
      <c r="AN12" s="162">
        <f>AN8*'Исходные данные'!$D$10</f>
        <v>5944615.384615384</v>
      </c>
      <c r="AO12" s="162">
        <f>AO8*'Исходные данные'!$D$10</f>
        <v>5944615.384615384</v>
      </c>
      <c r="AP12" s="162">
        <f>AP8*'Исходные данные'!$D$10</f>
        <v>5944615.384615384</v>
      </c>
      <c r="AQ12" s="162">
        <f>AQ8*'Исходные данные'!$D$10</f>
        <v>5944615.384615384</v>
      </c>
      <c r="AR12" s="162">
        <f>AR8*'Исходные данные'!$D$10</f>
        <v>5944615.384615384</v>
      </c>
      <c r="AS12" s="162">
        <f>AS8*'Исходные данные'!$D$10</f>
        <v>5944615.384615384</v>
      </c>
      <c r="AT12" s="162">
        <f>AT8*'Исходные данные'!$D$10</f>
        <v>5944615.384615384</v>
      </c>
      <c r="AU12" s="162">
        <f>AU8*'Исходные данные'!$D$10</f>
        <v>5944615.384615384</v>
      </c>
      <c r="AV12" s="162">
        <f>AV8*'Исходные данные'!$D$10</f>
        <v>5944615.384615384</v>
      </c>
      <c r="AW12" s="162">
        <f>AW8*'Исходные данные'!$D$10</f>
        <v>5944615.384615384</v>
      </c>
      <c r="AX12" s="162">
        <f>AX8*'Исходные данные'!$D$10</f>
        <v>5944615.384615384</v>
      </c>
      <c r="AY12" s="162">
        <f>AY8*'Исходные данные'!$D$10</f>
        <v>5944615.384615384</v>
      </c>
      <c r="AZ12" s="162">
        <f>AZ8*'Исходные данные'!$D$10</f>
        <v>5944615.384615384</v>
      </c>
      <c r="BA12" s="162">
        <f>BA8*'Исходные данные'!$D$10</f>
        <v>5944615.384615384</v>
      </c>
      <c r="BB12" s="162">
        <f>BB8*'Исходные данные'!$D$10</f>
        <v>5944615.384615384</v>
      </c>
      <c r="BC12" s="162">
        <f>BC8*'Исходные данные'!$D$10</f>
        <v>5944615.384615384</v>
      </c>
      <c r="BD12" s="162">
        <f>BD8*'Исходные данные'!$D$10</f>
        <v>5944615.384615384</v>
      </c>
      <c r="BE12" s="162">
        <f>BE8*'Исходные данные'!$D$10</f>
        <v>5944615.384615384</v>
      </c>
      <c r="BF12" s="162">
        <f>BF8*'Исходные данные'!$D$10</f>
        <v>5944615.384615384</v>
      </c>
      <c r="BG12" s="162">
        <f>BG8*'Исходные данные'!$D$10</f>
        <v>5944615.384615384</v>
      </c>
      <c r="BH12" s="162">
        <f>BH8*'Исходные данные'!$D$10</f>
        <v>5944615.384615384</v>
      </c>
      <c r="BI12" s="162">
        <f>BI8*'Исходные данные'!$D$10</f>
        <v>5944615.384615384</v>
      </c>
      <c r="BJ12" s="162">
        <f>BJ8*'Исходные данные'!$D$10</f>
        <v>5944615.384615384</v>
      </c>
      <c r="BK12" s="162">
        <f>BK8*'Исходные данные'!$D$10</f>
        <v>5944615.384615384</v>
      </c>
      <c r="BL12" s="162">
        <f>BL8*'Исходные данные'!$D$10</f>
        <v>5944615.384615384</v>
      </c>
      <c r="BM12" s="162">
        <f>BM8*'Исходные данные'!$D$10</f>
        <v>5944615.384615384</v>
      </c>
      <c r="BN12" s="162">
        <f>BN8*'Исходные данные'!$D$10</f>
        <v>5944615.384615384</v>
      </c>
      <c r="BO12" s="162">
        <f>BO8*'Исходные данные'!$D$10</f>
        <v>5944615.384615384</v>
      </c>
      <c r="BP12" s="162">
        <f>BP8*'Исходные данные'!$D$10</f>
        <v>5944615.384615384</v>
      </c>
      <c r="BQ12" s="162">
        <f>BQ8*'Исходные данные'!$D$10</f>
        <v>5944615.384615384</v>
      </c>
      <c r="BR12" s="162">
        <f>BR8*'Исходные данные'!$D$10</f>
        <v>5944615.384615384</v>
      </c>
      <c r="BS12" s="162">
        <f>BS8*'Исходные данные'!$D$10</f>
        <v>5944615.384615384</v>
      </c>
      <c r="BT12" s="162">
        <f>BT8*'Исходные данные'!$D$10</f>
        <v>5944615.384615384</v>
      </c>
      <c r="BU12" s="162">
        <f>BU8*'Исходные данные'!$D$10</f>
        <v>5944615.384615384</v>
      </c>
      <c r="BV12" s="162">
        <f>BV8*'Исходные данные'!$D$10</f>
        <v>5944615.384615384</v>
      </c>
      <c r="BW12" s="162">
        <f>BW8*'Исходные данные'!$D$10</f>
        <v>5944615.384615384</v>
      </c>
      <c r="BX12" s="167">
        <f>BX8*'Исходные данные'!$D$10</f>
        <v>5944615.384615384</v>
      </c>
    </row>
    <row r="13" spans="1:76" hidden="1" outlineLevel="1" x14ac:dyDescent="0.3">
      <c r="A13" s="171">
        <f t="shared" si="0"/>
        <v>276000000.00000012</v>
      </c>
      <c r="B13" s="93" t="b">
        <f t="shared" si="1"/>
        <v>1</v>
      </c>
      <c r="C13" s="17" t="s">
        <v>33</v>
      </c>
      <c r="D13" s="103" t="s">
        <v>6</v>
      </c>
      <c r="E13" s="162">
        <f>ТЭП!D12*'Исходные данные'!D11</f>
        <v>276000000</v>
      </c>
      <c r="F13" s="162">
        <f>($E$13*Флаги!$D$13)/SUM(Флаги!$F$13:$X$13)*Флаги!F13</f>
        <v>7263157.8947368423</v>
      </c>
      <c r="G13" s="162">
        <f>($E$13*Флаги!$D$13)/SUM(Флаги!$F$13:$X$13)*Флаги!G13</f>
        <v>7263157.8947368423</v>
      </c>
      <c r="H13" s="162">
        <f>($E$13*Флаги!$D$13)/SUM(Флаги!$F$13:$X$13)*Флаги!H13</f>
        <v>7263157.8947368423</v>
      </c>
      <c r="I13" s="162">
        <f>($E$13*Флаги!$D$13)/SUM(Флаги!$F$13:$X$13)*Флаги!I13</f>
        <v>7263157.8947368423</v>
      </c>
      <c r="J13" s="162">
        <f>($E$13*Флаги!$D$13)/SUM(Флаги!$F$13:$X$13)*Флаги!J13</f>
        <v>7263157.8947368423</v>
      </c>
      <c r="K13" s="162">
        <f>($E$13*Флаги!$D$13)/SUM(Флаги!$F$13:$X$13)*Флаги!K13</f>
        <v>7263157.8947368423</v>
      </c>
      <c r="L13" s="162">
        <f>($E$13*Флаги!$D$13)/SUM(Флаги!$F$13:$X$13)*Флаги!L13</f>
        <v>7263157.8947368423</v>
      </c>
      <c r="M13" s="162">
        <f>($E$13*Флаги!$D$13)/SUM(Флаги!$F$13:$X$13)*Флаги!M13</f>
        <v>7263157.8947368423</v>
      </c>
      <c r="N13" s="162">
        <f>($E$13*Флаги!$D$13)/SUM(Флаги!$F$13:$X$13)*Флаги!N13</f>
        <v>7263157.8947368423</v>
      </c>
      <c r="O13" s="162">
        <f>($E$13*Флаги!$D$13)/SUM(Флаги!$F$13:$X$13)*Флаги!O13</f>
        <v>7263157.8947368423</v>
      </c>
      <c r="P13" s="162">
        <f>($E$13*Флаги!$D$13)/SUM(Флаги!$F$13:$X$13)*Флаги!P13</f>
        <v>7263157.8947368423</v>
      </c>
      <c r="Q13" s="162">
        <f>($E$13*Флаги!$D$13)/SUM(Флаги!$F$13:$X$13)*Флаги!Q13</f>
        <v>7263157.8947368423</v>
      </c>
      <c r="R13" s="162">
        <f>($E$13*Флаги!$D$13)/SUM(Флаги!$F$13:$X$13)*Флаги!R13</f>
        <v>7263157.8947368423</v>
      </c>
      <c r="S13" s="162">
        <f>($E$13*Флаги!$D$13)/SUM(Флаги!$F$13:$X$13)*Флаги!S13</f>
        <v>7263157.8947368423</v>
      </c>
      <c r="T13" s="162">
        <f>($E$13*Флаги!$D$13)/SUM(Флаги!$F$13:$X$13)*Флаги!T13</f>
        <v>7263157.8947368423</v>
      </c>
      <c r="U13" s="162">
        <f>($E$13*Флаги!$D$13)/SUM(Флаги!$F$13:$X$13)*Флаги!U13</f>
        <v>7263157.8947368423</v>
      </c>
      <c r="V13" s="162">
        <f>($E$13*Флаги!$D$13)/SUM(Флаги!$F$13:$X$13)*Флаги!V13</f>
        <v>7263157.8947368423</v>
      </c>
      <c r="W13" s="162">
        <f>($E$13*Флаги!$D$13)/SUM(Флаги!$F$13:$X$13)*Флаги!W13</f>
        <v>7263157.8947368423</v>
      </c>
      <c r="X13" s="162">
        <f>($E$13*Флаги!$D$13)/SUM(Флаги!$F$13:$X$13)*Флаги!X13</f>
        <v>7263157.8947368423</v>
      </c>
      <c r="Y13" s="162">
        <f>($E$13*Флаги!$E$13)/SUM(Флаги!$Y$13:$BS$13)*Флаги!Y13</f>
        <v>2936170.2127659572</v>
      </c>
      <c r="Z13" s="162">
        <f>($E$13*Флаги!$E$13)/SUM(Флаги!$Y$13:$BS$13)*Флаги!Z13</f>
        <v>2936170.2127659572</v>
      </c>
      <c r="AA13" s="162">
        <f>($E$13*Флаги!$E$13)/SUM(Флаги!$Y$13:$BS$13)*Флаги!AA13</f>
        <v>2936170.2127659572</v>
      </c>
      <c r="AB13" s="162">
        <f>($E$13*Флаги!$E$13)/SUM(Флаги!$Y$13:$BS$13)*Флаги!AB13</f>
        <v>2936170.2127659572</v>
      </c>
      <c r="AC13" s="162">
        <f>($E$13*Флаги!$E$13)/SUM(Флаги!$Y$13:$BS$13)*Флаги!AC13</f>
        <v>2936170.2127659572</v>
      </c>
      <c r="AD13" s="162">
        <f>($E$13*Флаги!$E$13)/SUM(Флаги!$Y$13:$BS$13)*Флаги!AD13</f>
        <v>2936170.2127659572</v>
      </c>
      <c r="AE13" s="162">
        <f>($E$13*Флаги!$E$13)/SUM(Флаги!$Y$13:$BS$13)*Флаги!AE13</f>
        <v>2936170.2127659572</v>
      </c>
      <c r="AF13" s="162">
        <f>($E$13*Флаги!$E$13)/SUM(Флаги!$Y$13:$BS$13)*Флаги!AF13</f>
        <v>2936170.2127659572</v>
      </c>
      <c r="AG13" s="162">
        <f>($E$13*Флаги!$E$13)/SUM(Флаги!$Y$13:$BS$13)*Флаги!AG13</f>
        <v>2936170.2127659572</v>
      </c>
      <c r="AH13" s="162">
        <f>($E$13*Флаги!$E$13)/SUM(Флаги!$Y$13:$BS$13)*Флаги!AH13</f>
        <v>2936170.2127659572</v>
      </c>
      <c r="AI13" s="162">
        <f>($E$13*Флаги!$E$13)/SUM(Флаги!$Y$13:$BS$13)*Флаги!AI13</f>
        <v>2936170.2127659572</v>
      </c>
      <c r="AJ13" s="162">
        <f>($E$13*Флаги!$E$13)/SUM(Флаги!$Y$13:$BS$13)*Флаги!AJ13</f>
        <v>2936170.2127659572</v>
      </c>
      <c r="AK13" s="162">
        <f>($E$13*Флаги!$E$13)/SUM(Флаги!$Y$13:$BS$13)*Флаги!AK13</f>
        <v>2936170.2127659572</v>
      </c>
      <c r="AL13" s="162">
        <f>($E$13*Флаги!$E$13)/SUM(Флаги!$Y$13:$BS$13)*Флаги!AL13</f>
        <v>2936170.2127659572</v>
      </c>
      <c r="AM13" s="162">
        <f>($E$13*Флаги!$E$13)/SUM(Флаги!$Y$13:$BS$13)*Флаги!AM13</f>
        <v>2936170.2127659572</v>
      </c>
      <c r="AN13" s="162">
        <f>($E$13*Флаги!$E$13)/SUM(Флаги!$Y$13:$BS$13)*Флаги!AN13</f>
        <v>2936170.2127659572</v>
      </c>
      <c r="AO13" s="162">
        <f>($E$13*Флаги!$E$13)/SUM(Флаги!$Y$13:$BS$13)*Флаги!AO13</f>
        <v>2936170.2127659572</v>
      </c>
      <c r="AP13" s="162">
        <f>($E$13*Флаги!$E$13)/SUM(Флаги!$Y$13:$BS$13)*Флаги!AP13</f>
        <v>2936170.2127659572</v>
      </c>
      <c r="AQ13" s="162">
        <f>($E$13*Флаги!$E$13)/SUM(Флаги!$Y$13:$BS$13)*Флаги!AQ13</f>
        <v>2936170.2127659572</v>
      </c>
      <c r="AR13" s="162">
        <f>($E$13*Флаги!$E$13)/SUM(Флаги!$Y$13:$BS$13)*Флаги!AR13</f>
        <v>2936170.2127659572</v>
      </c>
      <c r="AS13" s="162">
        <f>($E$13*Флаги!$E$13)/SUM(Флаги!$Y$13:$BS$13)*Флаги!AS13</f>
        <v>2936170.2127659572</v>
      </c>
      <c r="AT13" s="162">
        <f>($E$13*Флаги!$E$13)/SUM(Флаги!$Y$13:$BS$13)*Флаги!AT13</f>
        <v>2936170.2127659572</v>
      </c>
      <c r="AU13" s="162">
        <f>($E$13*Флаги!$E$13)/SUM(Флаги!$Y$13:$BS$13)*Флаги!AU13</f>
        <v>2936170.2127659572</v>
      </c>
      <c r="AV13" s="162">
        <f>($E$13*Флаги!$E$13)/SUM(Флаги!$Y$13:$BS$13)*Флаги!AV13</f>
        <v>2936170.2127659572</v>
      </c>
      <c r="AW13" s="162">
        <f>($E$13*Флаги!$E$13)/SUM(Флаги!$Y$13:$BS$13)*Флаги!AW13</f>
        <v>2936170.2127659572</v>
      </c>
      <c r="AX13" s="162">
        <f>($E$13*Флаги!$E$13)/SUM(Флаги!$Y$13:$BS$13)*Флаги!AX13</f>
        <v>2936170.2127659572</v>
      </c>
      <c r="AY13" s="162">
        <f>($E$13*Флаги!$E$13)/SUM(Флаги!$Y$13:$BS$13)*Флаги!AY13</f>
        <v>2936170.2127659572</v>
      </c>
      <c r="AZ13" s="162">
        <f>($E$13*Флаги!$E$13)/SUM(Флаги!$Y$13:$BS$13)*Флаги!AZ13</f>
        <v>2936170.2127659572</v>
      </c>
      <c r="BA13" s="162">
        <f>($E$13*Флаги!$E$13)/SUM(Флаги!$Y$13:$BS$13)*Флаги!BA13</f>
        <v>2936170.2127659572</v>
      </c>
      <c r="BB13" s="162">
        <f>($E$13*Флаги!$E$13)/SUM(Флаги!$Y$13:$BS$13)*Флаги!BB13</f>
        <v>2936170.2127659572</v>
      </c>
      <c r="BC13" s="162">
        <f>($E$13*Флаги!$E$13)/SUM(Флаги!$Y$13:$BS$13)*Флаги!BC13</f>
        <v>2936170.2127659572</v>
      </c>
      <c r="BD13" s="162">
        <f>($E$13*Флаги!$E$13)/SUM(Флаги!$Y$13:$BS$13)*Флаги!BD13</f>
        <v>2936170.2127659572</v>
      </c>
      <c r="BE13" s="162">
        <f>($E$13*Флаги!$E$13)/SUM(Флаги!$Y$13:$BS$13)*Флаги!BE13</f>
        <v>2936170.2127659572</v>
      </c>
      <c r="BF13" s="162">
        <f>($E$13*Флаги!$E$13)/SUM(Флаги!$Y$13:$BS$13)*Флаги!BF13</f>
        <v>2936170.2127659572</v>
      </c>
      <c r="BG13" s="162">
        <f>($E$13*Флаги!$E$13)/SUM(Флаги!$Y$13:$BS$13)*Флаги!BG13</f>
        <v>2936170.2127659572</v>
      </c>
      <c r="BH13" s="162">
        <f>($E$13*Флаги!$E$13)/SUM(Флаги!$Y$13:$BS$13)*Флаги!BH13</f>
        <v>2936170.2127659572</v>
      </c>
      <c r="BI13" s="162">
        <f>($E$13*Флаги!$E$13)/SUM(Флаги!$Y$13:$BS$13)*Флаги!BI13</f>
        <v>2936170.2127659572</v>
      </c>
      <c r="BJ13" s="162">
        <f>($E$13*Флаги!$E$13)/SUM(Флаги!$Y$13:$BS$13)*Флаги!BJ13</f>
        <v>2936170.2127659572</v>
      </c>
      <c r="BK13" s="162">
        <f>($E$13*Флаги!$E$13)/SUM(Флаги!$Y$13:$BS$13)*Флаги!BK13</f>
        <v>2936170.2127659572</v>
      </c>
      <c r="BL13" s="162">
        <f>($E$13*Флаги!$E$13)/SUM(Флаги!$Y$13:$BS$13)*Флаги!BL13</f>
        <v>2936170.2127659572</v>
      </c>
      <c r="BM13" s="162">
        <f>($E$13*Флаги!$E$13)/SUM(Флаги!$Y$13:$BS$13)*Флаги!BM13</f>
        <v>2936170.2127659572</v>
      </c>
      <c r="BN13" s="162">
        <f>($E$13*Флаги!$E$13)/SUM(Флаги!$Y$13:$BS$13)*Флаги!BN13</f>
        <v>2936170.2127659572</v>
      </c>
      <c r="BO13" s="162">
        <f>($E$13*Флаги!$E$13)/SUM(Флаги!$Y$13:$BS$13)*Флаги!BO13</f>
        <v>2936170.2127659572</v>
      </c>
      <c r="BP13" s="162">
        <f>($E$13*Флаги!$E$13)/SUM(Флаги!$Y$13:$BS$13)*Флаги!BP13</f>
        <v>2936170.2127659572</v>
      </c>
      <c r="BQ13" s="162">
        <f>($E$13*Флаги!$E$13)/SUM(Флаги!$Y$13:$BS$13)*Флаги!BQ13</f>
        <v>2936170.2127659572</v>
      </c>
      <c r="BR13" s="162">
        <f>($E$13*Флаги!$E$13)/SUM(Флаги!$Y$13:$BS$13)*Флаги!BR13</f>
        <v>2936170.2127659572</v>
      </c>
      <c r="BS13" s="162">
        <f>($E$13*Флаги!$E$13)/SUM(Флаги!$Y$13:$BS$13)*Флаги!BS13</f>
        <v>2936170.2127659572</v>
      </c>
      <c r="BT13" s="162">
        <f>($E$13*Флаги!$E$13)/SUM(Флаги!$Y$13:$BS$13)*Флаги!BT13</f>
        <v>0</v>
      </c>
      <c r="BU13" s="162">
        <f>($E$13*Флаги!$E$13)/SUM(Флаги!$Y$13:$BS$13)*Флаги!BU13</f>
        <v>0</v>
      </c>
      <c r="BV13" s="162">
        <f>($E$13*Флаги!$E$13)/SUM(Флаги!$Y$13:$BS$13)*Флаги!BV13</f>
        <v>0</v>
      </c>
      <c r="BW13" s="162">
        <f>($E$13*Флаги!$E$13)/SUM(Флаги!$Y$13:$BS$13)*Флаги!BW13</f>
        <v>0</v>
      </c>
      <c r="BX13" s="167">
        <f>($E$13*Флаги!$E$13)/SUM(Флаги!$Y$13:$BS$13)*Флаги!BX13</f>
        <v>0</v>
      </c>
    </row>
    <row r="14" spans="1:76" collapsed="1" x14ac:dyDescent="0.3">
      <c r="A14" s="171">
        <f t="shared" si="0"/>
        <v>206666666.66666669</v>
      </c>
      <c r="B14" s="93" t="b">
        <f t="shared" si="1"/>
        <v>1</v>
      </c>
      <c r="C14" s="15" t="s">
        <v>77</v>
      </c>
      <c r="D14" s="103" t="s">
        <v>6</v>
      </c>
      <c r="E14" s="16">
        <f>'Исходные данные'!D13*ТЭП!D4+'Исходные данные'!D14</f>
        <v>206666666.66666669</v>
      </c>
      <c r="F14" s="16">
        <f>$E$14/Флаги!$C$14*Флаги!F14</f>
        <v>34444444.444444448</v>
      </c>
      <c r="G14" s="16">
        <f>$E$14/Флаги!$C$14*Флаги!G14</f>
        <v>34444444.444444448</v>
      </c>
      <c r="H14" s="16">
        <f>$E$14/Флаги!$C$14*Флаги!H14</f>
        <v>34444444.444444448</v>
      </c>
      <c r="I14" s="16">
        <f>$E$14/Флаги!$C$14*Флаги!I14</f>
        <v>34444444.444444448</v>
      </c>
      <c r="J14" s="16">
        <f>$E$14/Флаги!$C$14*Флаги!J14</f>
        <v>34444444.444444448</v>
      </c>
      <c r="K14" s="16">
        <f>$E$14/Флаги!$C$14*Флаги!K14</f>
        <v>34444444.444444448</v>
      </c>
      <c r="L14" s="16">
        <f>$E$14/Флаги!$C$14*Флаги!L14</f>
        <v>0</v>
      </c>
      <c r="M14" s="16">
        <f>$E$14/Флаги!$C$14*Флаги!M14</f>
        <v>0</v>
      </c>
      <c r="N14" s="16">
        <f>$E$14/Флаги!$C$14*Флаги!N14</f>
        <v>0</v>
      </c>
      <c r="O14" s="16">
        <f>$E$14/Флаги!$C$14*Флаги!O14</f>
        <v>0</v>
      </c>
      <c r="P14" s="16">
        <f>$E$14/Флаги!$C$14*Флаги!P14</f>
        <v>0</v>
      </c>
      <c r="Q14" s="16">
        <f>$E$14/Флаги!$C$14*Флаги!Q14</f>
        <v>0</v>
      </c>
      <c r="R14" s="16">
        <f>$E$14/Флаги!$C$14*Флаги!R14</f>
        <v>0</v>
      </c>
      <c r="S14" s="16">
        <f>$E$14/Флаги!$C$14*Флаги!S14</f>
        <v>0</v>
      </c>
      <c r="T14" s="16">
        <f>$E$14/Флаги!$C$14*Флаги!T14</f>
        <v>0</v>
      </c>
      <c r="U14" s="16">
        <f>$E$14/Флаги!$C$14*Флаги!U14</f>
        <v>0</v>
      </c>
      <c r="V14" s="16">
        <f>$E$14/Флаги!$C$14*Флаги!V14</f>
        <v>0</v>
      </c>
      <c r="W14" s="16">
        <f>$E$14/Флаги!$C$14*Флаги!W14</f>
        <v>0</v>
      </c>
      <c r="X14" s="16">
        <f>$E$14/Флаги!$C$14*Флаги!X14</f>
        <v>0</v>
      </c>
      <c r="Y14" s="16">
        <f>$E$14/Флаги!$C$14*Флаги!Y14</f>
        <v>0</v>
      </c>
      <c r="Z14" s="16">
        <f>$E$14/Флаги!$C$14*Флаги!Z14</f>
        <v>0</v>
      </c>
      <c r="AA14" s="16">
        <f>$E$14/Флаги!$C$14*Флаги!AA14</f>
        <v>0</v>
      </c>
      <c r="AB14" s="16">
        <f>$E$14/Флаги!$C$14*Флаги!AB14</f>
        <v>0</v>
      </c>
      <c r="AC14" s="16">
        <f>$E$14/Флаги!$C$14*Флаги!AC14</f>
        <v>0</v>
      </c>
      <c r="AD14" s="16">
        <f>$E$14/Флаги!$C$14*Флаги!AD14</f>
        <v>0</v>
      </c>
      <c r="AE14" s="16">
        <f>$E$14/Флаги!$C$14*Флаги!AE14</f>
        <v>0</v>
      </c>
      <c r="AF14" s="16">
        <f>$E$14/Флаги!$C$14*Флаги!AF14</f>
        <v>0</v>
      </c>
      <c r="AG14" s="16">
        <f>$E$14/Флаги!$C$14*Флаги!AG14</f>
        <v>0</v>
      </c>
      <c r="AH14" s="16">
        <f>$E$14/Флаги!$C$14*Флаги!AH14</f>
        <v>0</v>
      </c>
      <c r="AI14" s="16">
        <f>$E$14/Флаги!$C$14*Флаги!AI14</f>
        <v>0</v>
      </c>
      <c r="AJ14" s="16">
        <f>$E$14/Флаги!$C$14*Флаги!AJ14</f>
        <v>0</v>
      </c>
      <c r="AK14" s="16">
        <f>$E$14/Флаги!$C$14*Флаги!AK14</f>
        <v>0</v>
      </c>
      <c r="AL14" s="16">
        <f>$E$14/Флаги!$C$14*Флаги!AL14</f>
        <v>0</v>
      </c>
      <c r="AM14" s="16">
        <f>$E$14/Флаги!$C$14*Флаги!AM14</f>
        <v>0</v>
      </c>
      <c r="AN14" s="16">
        <f>$E$14/Флаги!$C$14*Флаги!AN14</f>
        <v>0</v>
      </c>
      <c r="AO14" s="16">
        <f>$E$14/Флаги!$C$14*Флаги!AO14</f>
        <v>0</v>
      </c>
      <c r="AP14" s="16">
        <f>$E$14/Флаги!$C$14*Флаги!AP14</f>
        <v>0</v>
      </c>
      <c r="AQ14" s="16">
        <f>$E$14/Флаги!$C$14*Флаги!AQ14</f>
        <v>0</v>
      </c>
      <c r="AR14" s="16">
        <f>$E$14/Флаги!$C$14*Флаги!AR14</f>
        <v>0</v>
      </c>
      <c r="AS14" s="16">
        <f>$E$14/Флаги!$C$14*Флаги!AS14</f>
        <v>0</v>
      </c>
      <c r="AT14" s="16">
        <f>$E$14/Флаги!$C$14*Флаги!AT14</f>
        <v>0</v>
      </c>
      <c r="AU14" s="16">
        <f>$E$14/Флаги!$C$14*Флаги!AU14</f>
        <v>0</v>
      </c>
      <c r="AV14" s="16">
        <f>$E$14/Флаги!$C$14*Флаги!AV14</f>
        <v>0</v>
      </c>
      <c r="AW14" s="16">
        <f>$E$14/Флаги!$C$14*Флаги!AW14</f>
        <v>0</v>
      </c>
      <c r="AX14" s="16">
        <f>$E$14/Флаги!$C$14*Флаги!AX14</f>
        <v>0</v>
      </c>
      <c r="AY14" s="16">
        <f>$E$14/Флаги!$C$14*Флаги!AY14</f>
        <v>0</v>
      </c>
      <c r="AZ14" s="16">
        <f>$E$14/Флаги!$C$14*Флаги!AZ14</f>
        <v>0</v>
      </c>
      <c r="BA14" s="16">
        <f>$E$14/Флаги!$C$14*Флаги!BA14</f>
        <v>0</v>
      </c>
      <c r="BB14" s="16">
        <f>$E$14/Флаги!$C$14*Флаги!BB14</f>
        <v>0</v>
      </c>
      <c r="BC14" s="16">
        <f>$E$14/Флаги!$C$14*Флаги!BC14</f>
        <v>0</v>
      </c>
      <c r="BD14" s="16">
        <f>$E$14/Флаги!$C$14*Флаги!BD14</f>
        <v>0</v>
      </c>
      <c r="BE14" s="16">
        <f>$E$14/Флаги!$C$14*Флаги!BE14</f>
        <v>0</v>
      </c>
      <c r="BF14" s="16">
        <f>$E$14/Флаги!$C$14*Флаги!BF14</f>
        <v>0</v>
      </c>
      <c r="BG14" s="16">
        <f>$E$14/Флаги!$C$14*Флаги!BG14</f>
        <v>0</v>
      </c>
      <c r="BH14" s="16">
        <f>$E$14/Флаги!$C$14*Флаги!BH14</f>
        <v>0</v>
      </c>
      <c r="BI14" s="16">
        <f>$E$14/Флаги!$C$14*Флаги!BI14</f>
        <v>0</v>
      </c>
      <c r="BJ14" s="16">
        <f>$E$14/Флаги!$C$14*Флаги!BJ14</f>
        <v>0</v>
      </c>
      <c r="BK14" s="16">
        <f>$E$14/Флаги!$C$14*Флаги!BK14</f>
        <v>0</v>
      </c>
      <c r="BL14" s="16">
        <f>$E$14/Флаги!$C$14*Флаги!BL14</f>
        <v>0</v>
      </c>
      <c r="BM14" s="16">
        <f>$E$14/Флаги!$C$14*Флаги!BM14</f>
        <v>0</v>
      </c>
      <c r="BN14" s="16">
        <f>$E$14/Флаги!$C$14*Флаги!BN14</f>
        <v>0</v>
      </c>
      <c r="BO14" s="16">
        <f>$E$14/Флаги!$C$14*Флаги!BO14</f>
        <v>0</v>
      </c>
      <c r="BP14" s="16">
        <f>$E$14/Флаги!$C$14*Флаги!BP14</f>
        <v>0</v>
      </c>
      <c r="BQ14" s="16">
        <f>$E$14/Флаги!$C$14*Флаги!BQ14</f>
        <v>0</v>
      </c>
      <c r="BR14" s="16">
        <f>$E$14/Флаги!$C$14*Флаги!BR14</f>
        <v>0</v>
      </c>
      <c r="BS14" s="16">
        <f>$E$14/Флаги!$C$14*Флаги!BS14</f>
        <v>0</v>
      </c>
      <c r="BT14" s="16">
        <f>$E$14/Флаги!$C$14*Флаги!BT14</f>
        <v>0</v>
      </c>
      <c r="BU14" s="16">
        <f>$E$14/Флаги!$C$14*Флаги!BU14</f>
        <v>0</v>
      </c>
      <c r="BV14" s="16">
        <f>$E$14/Флаги!$C$14*Флаги!BV14</f>
        <v>0</v>
      </c>
      <c r="BW14" s="16">
        <f>$E$14/Флаги!$C$14*Флаги!BW14</f>
        <v>0</v>
      </c>
      <c r="BX14" s="14">
        <f>$E$14/Флаги!$C$14*Флаги!BX14</f>
        <v>0</v>
      </c>
    </row>
    <row r="15" spans="1:76" x14ac:dyDescent="0.3">
      <c r="A15" s="171">
        <f t="shared" si="0"/>
        <v>0</v>
      </c>
      <c r="B15" s="93" t="b">
        <f t="shared" si="1"/>
        <v>1</v>
      </c>
      <c r="C15" s="15" t="s">
        <v>12</v>
      </c>
      <c r="D15" s="103" t="s">
        <v>6</v>
      </c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  <c r="BF15" s="16"/>
      <c r="BG15" s="16"/>
      <c r="BH15" s="16"/>
      <c r="BI15" s="16"/>
      <c r="BJ15" s="16"/>
      <c r="BK15" s="16"/>
      <c r="BL15" s="16"/>
      <c r="BM15" s="16"/>
      <c r="BN15" s="16"/>
      <c r="BO15" s="16"/>
      <c r="BP15" s="16"/>
      <c r="BQ15" s="16"/>
      <c r="BR15" s="16"/>
      <c r="BS15" s="16"/>
      <c r="BT15" s="16"/>
      <c r="BU15" s="16"/>
      <c r="BV15" s="16"/>
      <c r="BW15" s="16"/>
      <c r="BX15" s="14"/>
    </row>
    <row r="16" spans="1:76" x14ac:dyDescent="0.3">
      <c r="A16" s="171">
        <f t="shared" si="0"/>
        <v>6600000000.000001</v>
      </c>
      <c r="B16" s="93" t="b">
        <f t="shared" si="1"/>
        <v>1</v>
      </c>
      <c r="C16" s="18" t="s">
        <v>53</v>
      </c>
      <c r="D16" s="103" t="s">
        <v>6</v>
      </c>
      <c r="E16" s="16">
        <f>'Исходные данные'!D8*ТЭП!D4</f>
        <v>6600000000.000001</v>
      </c>
      <c r="F16" s="16">
        <f>$E$16/Флаги!$C$16*Флаги!F16</f>
        <v>0</v>
      </c>
      <c r="G16" s="16">
        <f>$E$16/Флаги!$C$16*Флаги!G16</f>
        <v>0</v>
      </c>
      <c r="H16" s="16">
        <f>$E$16/Флаги!$C$16*Флаги!H16</f>
        <v>0</v>
      </c>
      <c r="I16" s="16">
        <f>$E$16/Флаги!$C$16*Флаги!I16</f>
        <v>0</v>
      </c>
      <c r="J16" s="16">
        <f>$E$16/Флаги!$C$16*Флаги!J16</f>
        <v>0</v>
      </c>
      <c r="K16" s="16">
        <f>$E$16/Флаги!$C$16*Флаги!K16</f>
        <v>0</v>
      </c>
      <c r="L16" s="16">
        <f>$E$16/Флаги!$C$16*Флаги!L16</f>
        <v>110000000.00000001</v>
      </c>
      <c r="M16" s="16">
        <f>$E$16/Флаги!$C$16*Флаги!M16</f>
        <v>110000000.00000001</v>
      </c>
      <c r="N16" s="16">
        <f>$E$16/Флаги!$C$16*Флаги!N16</f>
        <v>110000000.00000001</v>
      </c>
      <c r="O16" s="16">
        <f>$E$16/Флаги!$C$16*Флаги!O16</f>
        <v>110000000.00000001</v>
      </c>
      <c r="P16" s="16">
        <f>$E$16/Флаги!$C$16*Флаги!P16</f>
        <v>110000000.00000001</v>
      </c>
      <c r="Q16" s="16">
        <f>$E$16/Флаги!$C$16*Флаги!Q16</f>
        <v>110000000.00000001</v>
      </c>
      <c r="R16" s="16">
        <f>$E$16/Флаги!$C$16*Флаги!R16</f>
        <v>110000000.00000001</v>
      </c>
      <c r="S16" s="16">
        <f>$E$16/Флаги!$C$16*Флаги!S16</f>
        <v>110000000.00000001</v>
      </c>
      <c r="T16" s="16">
        <f>$E$16/Флаги!$C$16*Флаги!T16</f>
        <v>110000000.00000001</v>
      </c>
      <c r="U16" s="16">
        <f>$E$16/Флаги!$C$16*Флаги!U16</f>
        <v>110000000.00000001</v>
      </c>
      <c r="V16" s="16">
        <f>$E$16/Флаги!$C$16*Флаги!V16</f>
        <v>110000000.00000001</v>
      </c>
      <c r="W16" s="16">
        <f>$E$16/Флаги!$C$16*Флаги!W16</f>
        <v>110000000.00000001</v>
      </c>
      <c r="X16" s="16">
        <f>$E$16/Флаги!$C$16*Флаги!X16</f>
        <v>110000000.00000001</v>
      </c>
      <c r="Y16" s="16">
        <f>$E$16/Флаги!$C$16*Флаги!Y16</f>
        <v>110000000.00000001</v>
      </c>
      <c r="Z16" s="16">
        <f>$E$16/Флаги!$C$16*Флаги!Z16</f>
        <v>110000000.00000001</v>
      </c>
      <c r="AA16" s="16">
        <f>$E$16/Флаги!$C$16*Флаги!AA16</f>
        <v>110000000.00000001</v>
      </c>
      <c r="AB16" s="16">
        <f>$E$16/Флаги!$C$16*Флаги!AB16</f>
        <v>110000000.00000001</v>
      </c>
      <c r="AC16" s="16">
        <f>$E$16/Флаги!$C$16*Флаги!AC16</f>
        <v>110000000.00000001</v>
      </c>
      <c r="AD16" s="16">
        <f>$E$16/Флаги!$C$16*Флаги!AD16</f>
        <v>110000000.00000001</v>
      </c>
      <c r="AE16" s="16">
        <f>$E$16/Флаги!$C$16*Флаги!AE16</f>
        <v>110000000.00000001</v>
      </c>
      <c r="AF16" s="16">
        <f>$E$16/Флаги!$C$16*Флаги!AF16</f>
        <v>110000000.00000001</v>
      </c>
      <c r="AG16" s="16">
        <f>$E$16/Флаги!$C$16*Флаги!AG16</f>
        <v>110000000.00000001</v>
      </c>
      <c r="AH16" s="16">
        <f>$E$16/Флаги!$C$16*Флаги!AH16</f>
        <v>110000000.00000001</v>
      </c>
      <c r="AI16" s="16">
        <f>$E$16/Флаги!$C$16*Флаги!AI16</f>
        <v>110000000.00000001</v>
      </c>
      <c r="AJ16" s="16">
        <f>$E$16/Флаги!$C$16*Флаги!AJ16</f>
        <v>110000000.00000001</v>
      </c>
      <c r="AK16" s="16">
        <f>$E$16/Флаги!$C$16*Флаги!AK16</f>
        <v>110000000.00000001</v>
      </c>
      <c r="AL16" s="16">
        <f>$E$16/Флаги!$C$16*Флаги!AL16</f>
        <v>110000000.00000001</v>
      </c>
      <c r="AM16" s="16">
        <f>$E$16/Флаги!$C$16*Флаги!AM16</f>
        <v>110000000.00000001</v>
      </c>
      <c r="AN16" s="16">
        <f>$E$16/Флаги!$C$16*Флаги!AN16</f>
        <v>110000000.00000001</v>
      </c>
      <c r="AO16" s="16">
        <f>$E$16/Флаги!$C$16*Флаги!AO16</f>
        <v>110000000.00000001</v>
      </c>
      <c r="AP16" s="16">
        <f>$E$16/Флаги!$C$16*Флаги!AP16</f>
        <v>110000000.00000001</v>
      </c>
      <c r="AQ16" s="16">
        <f>$E$16/Флаги!$C$16*Флаги!AQ16</f>
        <v>110000000.00000001</v>
      </c>
      <c r="AR16" s="16">
        <f>$E$16/Флаги!$C$16*Флаги!AR16</f>
        <v>110000000.00000001</v>
      </c>
      <c r="AS16" s="16">
        <f>$E$16/Флаги!$C$16*Флаги!AS16</f>
        <v>110000000.00000001</v>
      </c>
      <c r="AT16" s="16">
        <f>$E$16/Флаги!$C$16*Флаги!AT16</f>
        <v>110000000.00000001</v>
      </c>
      <c r="AU16" s="16">
        <f>$E$16/Флаги!$C$16*Флаги!AU16</f>
        <v>110000000.00000001</v>
      </c>
      <c r="AV16" s="16">
        <f>$E$16/Флаги!$C$16*Флаги!AV16</f>
        <v>110000000.00000001</v>
      </c>
      <c r="AW16" s="16">
        <f>$E$16/Флаги!$C$16*Флаги!AW16</f>
        <v>110000000.00000001</v>
      </c>
      <c r="AX16" s="16">
        <f>$E$16/Флаги!$C$16*Флаги!AX16</f>
        <v>110000000.00000001</v>
      </c>
      <c r="AY16" s="16">
        <f>$E$16/Флаги!$C$16*Флаги!AY16</f>
        <v>110000000.00000001</v>
      </c>
      <c r="AZ16" s="16">
        <f>$E$16/Флаги!$C$16*Флаги!AZ16</f>
        <v>110000000.00000001</v>
      </c>
      <c r="BA16" s="16">
        <f>$E$16/Флаги!$C$16*Флаги!BA16</f>
        <v>110000000.00000001</v>
      </c>
      <c r="BB16" s="16">
        <f>$E$16/Флаги!$C$16*Флаги!BB16</f>
        <v>110000000.00000001</v>
      </c>
      <c r="BC16" s="16">
        <f>$E$16/Флаги!$C$16*Флаги!BC16</f>
        <v>110000000.00000001</v>
      </c>
      <c r="BD16" s="16">
        <f>$E$16/Флаги!$C$16*Флаги!BD16</f>
        <v>110000000.00000001</v>
      </c>
      <c r="BE16" s="16">
        <f>$E$16/Флаги!$C$16*Флаги!BE16</f>
        <v>110000000.00000001</v>
      </c>
      <c r="BF16" s="16">
        <f>$E$16/Флаги!$C$16*Флаги!BF16</f>
        <v>110000000.00000001</v>
      </c>
      <c r="BG16" s="16">
        <f>$E$16/Флаги!$C$16*Флаги!BG16</f>
        <v>110000000.00000001</v>
      </c>
      <c r="BH16" s="16">
        <f>$E$16/Флаги!$C$16*Флаги!BH16</f>
        <v>110000000.00000001</v>
      </c>
      <c r="BI16" s="16">
        <f>$E$16/Флаги!$C$16*Флаги!BI16</f>
        <v>110000000.00000001</v>
      </c>
      <c r="BJ16" s="16">
        <f>$E$16/Флаги!$C$16*Флаги!BJ16</f>
        <v>110000000.00000001</v>
      </c>
      <c r="BK16" s="16">
        <f>$E$16/Флаги!$C$16*Флаги!BK16</f>
        <v>110000000.00000001</v>
      </c>
      <c r="BL16" s="16">
        <f>$E$16/Флаги!$C$16*Флаги!BL16</f>
        <v>110000000.00000001</v>
      </c>
      <c r="BM16" s="16">
        <f>$E$16/Флаги!$C$16*Флаги!BM16</f>
        <v>110000000.00000001</v>
      </c>
      <c r="BN16" s="16">
        <f>$E$16/Флаги!$C$16*Флаги!BN16</f>
        <v>110000000.00000001</v>
      </c>
      <c r="BO16" s="16">
        <f>$E$16/Флаги!$C$16*Флаги!BO16</f>
        <v>110000000.00000001</v>
      </c>
      <c r="BP16" s="16">
        <f>$E$16/Флаги!$C$16*Флаги!BP16</f>
        <v>110000000.00000001</v>
      </c>
      <c r="BQ16" s="16">
        <f>$E$16/Флаги!$C$16*Флаги!BQ16</f>
        <v>110000000.00000001</v>
      </c>
      <c r="BR16" s="16">
        <f>$E$16/Флаги!$C$16*Флаги!BR16</f>
        <v>110000000.00000001</v>
      </c>
      <c r="BS16" s="16">
        <f>$E$16/Флаги!$C$16*Флаги!BS16</f>
        <v>110000000.00000001</v>
      </c>
      <c r="BT16" s="16">
        <f>$E$16/Флаги!$C$16*Флаги!BT16</f>
        <v>0</v>
      </c>
      <c r="BU16" s="16">
        <f>$E$16/Флаги!$C$16*Флаги!BU16</f>
        <v>0</v>
      </c>
      <c r="BV16" s="16">
        <f>$E$16/Флаги!$C$16*Флаги!BV16</f>
        <v>0</v>
      </c>
      <c r="BW16" s="16">
        <f>$E$16/Флаги!$C$16*Флаги!BW16</f>
        <v>0</v>
      </c>
      <c r="BX16" s="14">
        <f>$E$16/Флаги!$C$16*Флаги!BX16</f>
        <v>0</v>
      </c>
    </row>
    <row r="17" spans="1:76" x14ac:dyDescent="0.3">
      <c r="A17" s="171">
        <f t="shared" si="0"/>
        <v>660000000.00000012</v>
      </c>
      <c r="B17" s="93" t="b">
        <f t="shared" si="1"/>
        <v>1</v>
      </c>
      <c r="C17" s="18" t="s">
        <v>52</v>
      </c>
      <c r="D17" s="103" t="s">
        <v>6</v>
      </c>
      <c r="E17" s="16">
        <f>E16*'Исходные данные'!D9</f>
        <v>660000000.00000012</v>
      </c>
      <c r="F17" s="16">
        <f>$E$17/Флаги!$C$17*Флаги!F17</f>
        <v>0</v>
      </c>
      <c r="G17" s="16">
        <f>$E$17/Флаги!$C$17*Флаги!G17</f>
        <v>0</v>
      </c>
      <c r="H17" s="16">
        <f>$E$17/Флаги!$C$17*Флаги!H17</f>
        <v>0</v>
      </c>
      <c r="I17" s="16">
        <f>($E$17*Флаги!$D$17)/SUM(Флаги!$I$17:$Q$17)*Флаги!I17</f>
        <v>36666666.666666672</v>
      </c>
      <c r="J17" s="16">
        <f>($E$17*Флаги!$D$17)/SUM(Флаги!$I$17:$Q$17)*Флаги!J17</f>
        <v>36666666.666666672</v>
      </c>
      <c r="K17" s="16">
        <f>($E$17*Флаги!$D$17)/SUM(Флаги!$I$17:$Q$17)*Флаги!K17</f>
        <v>36666666.666666672</v>
      </c>
      <c r="L17" s="16">
        <f>($E$17*Флаги!$D$17)/SUM(Флаги!$I$17:$Q$17)*Флаги!L17</f>
        <v>36666666.666666672</v>
      </c>
      <c r="M17" s="16">
        <f>($E$17*Флаги!$D$17)/SUM(Флаги!$I$17:$Q$17)*Флаги!M17</f>
        <v>36666666.666666672</v>
      </c>
      <c r="N17" s="16">
        <f>($E$17*Флаги!$D$17)/SUM(Флаги!$I$17:$Q$17)*Флаги!N17</f>
        <v>36666666.666666672</v>
      </c>
      <c r="O17" s="16">
        <f>($E$17*Флаги!$D$17)/SUM(Флаги!$I$17:$Q$17)*Флаги!O17</f>
        <v>36666666.666666672</v>
      </c>
      <c r="P17" s="16">
        <f>($E$17*Флаги!$D$17)/SUM(Флаги!$I$17:$Q$17)*Флаги!P17</f>
        <v>36666666.666666672</v>
      </c>
      <c r="Q17" s="16">
        <f>($E$17*Флаги!$D$17)/SUM(Флаги!$I$17:$Q$17)*Флаги!Q17</f>
        <v>36666666.666666672</v>
      </c>
      <c r="R17" s="16">
        <f>($E$17*Флаги!$E$17)/SUM(Флаги!$R$17:$BX$17)*Флаги!R17</f>
        <v>6000000.0000000009</v>
      </c>
      <c r="S17" s="16">
        <f>($E$17*Флаги!$E$17)/SUM(Флаги!$R$17:$BX$17)*Флаги!S17</f>
        <v>6000000.0000000009</v>
      </c>
      <c r="T17" s="16">
        <f>($E$17*Флаги!$E$17)/SUM(Флаги!$R$17:$BX$17)*Флаги!T17</f>
        <v>6000000.0000000009</v>
      </c>
      <c r="U17" s="16">
        <f>($E$17*Флаги!$E$17)/SUM(Флаги!$R$17:$BX$17)*Флаги!U17</f>
        <v>6000000.0000000009</v>
      </c>
      <c r="V17" s="16">
        <f>($E$17*Флаги!$E$17)/SUM(Флаги!$R$17:$BX$17)*Флаги!V17</f>
        <v>6000000.0000000009</v>
      </c>
      <c r="W17" s="16">
        <f>($E$17*Флаги!$E$17)/SUM(Флаги!$R$17:$BX$17)*Флаги!W17</f>
        <v>6000000.0000000009</v>
      </c>
      <c r="X17" s="16">
        <f>($E$17*Флаги!$E$17)/SUM(Флаги!$R$17:$BX$17)*Флаги!X17</f>
        <v>6000000.0000000009</v>
      </c>
      <c r="Y17" s="16">
        <f>($E$17*Флаги!$E$17)/SUM(Флаги!$R$17:$BX$17)*Флаги!Y17</f>
        <v>6000000.0000000009</v>
      </c>
      <c r="Z17" s="16">
        <f>($E$17*Флаги!$E$17)/SUM(Флаги!$R$17:$BX$17)*Флаги!Z17</f>
        <v>6000000.0000000009</v>
      </c>
      <c r="AA17" s="16">
        <f>($E$17*Флаги!$E$17)/SUM(Флаги!$R$17:$BX$17)*Флаги!AA17</f>
        <v>6000000.0000000009</v>
      </c>
      <c r="AB17" s="16">
        <f>($E$17*Флаги!$E$17)/SUM(Флаги!$R$17:$BX$17)*Флаги!AB17</f>
        <v>6000000.0000000009</v>
      </c>
      <c r="AC17" s="16">
        <f>($E$17*Флаги!$E$17)/SUM(Флаги!$R$17:$BX$17)*Флаги!AC17</f>
        <v>6000000.0000000009</v>
      </c>
      <c r="AD17" s="16">
        <f>($E$17*Флаги!$E$17)/SUM(Флаги!$R$17:$BX$17)*Флаги!AD17</f>
        <v>6000000.0000000009</v>
      </c>
      <c r="AE17" s="16">
        <f>($E$17*Флаги!$E$17)/SUM(Флаги!$R$17:$BX$17)*Флаги!AE17</f>
        <v>6000000.0000000009</v>
      </c>
      <c r="AF17" s="16">
        <f>($E$17*Флаги!$E$17)/SUM(Флаги!$R$17:$BX$17)*Флаги!AF17</f>
        <v>6000000.0000000009</v>
      </c>
      <c r="AG17" s="16">
        <f>($E$17*Флаги!$E$17)/SUM(Флаги!$R$17:$BX$17)*Флаги!AG17</f>
        <v>6000000.0000000009</v>
      </c>
      <c r="AH17" s="16">
        <f>($E$17*Флаги!$E$17)/SUM(Флаги!$R$17:$BX$17)*Флаги!AH17</f>
        <v>6000000.0000000009</v>
      </c>
      <c r="AI17" s="16">
        <f>($E$17*Флаги!$E$17)/SUM(Флаги!$R$17:$BX$17)*Флаги!AI17</f>
        <v>6000000.0000000009</v>
      </c>
      <c r="AJ17" s="16">
        <f>($E$17*Флаги!$E$17)/SUM(Флаги!$R$17:$BX$17)*Флаги!AJ17</f>
        <v>6000000.0000000009</v>
      </c>
      <c r="AK17" s="16">
        <f>($E$17*Флаги!$E$17)/SUM(Флаги!$R$17:$BX$17)*Флаги!AK17</f>
        <v>6000000.0000000009</v>
      </c>
      <c r="AL17" s="16">
        <f>($E$17*Флаги!$E$17)/SUM(Флаги!$R$17:$BX$17)*Флаги!AL17</f>
        <v>6000000.0000000009</v>
      </c>
      <c r="AM17" s="16">
        <f>($E$17*Флаги!$E$17)/SUM(Флаги!$R$17:$BX$17)*Флаги!AM17</f>
        <v>6000000.0000000009</v>
      </c>
      <c r="AN17" s="16">
        <f>($E$17*Флаги!$E$17)/SUM(Флаги!$R$17:$BX$17)*Флаги!AN17</f>
        <v>6000000.0000000009</v>
      </c>
      <c r="AO17" s="16">
        <f>($E$17*Флаги!$E$17)/SUM(Флаги!$R$17:$BX$17)*Флаги!AO17</f>
        <v>6000000.0000000009</v>
      </c>
      <c r="AP17" s="16">
        <f>($E$17*Флаги!$E$17)/SUM(Флаги!$R$17:$BX$17)*Флаги!AP17</f>
        <v>6000000.0000000009</v>
      </c>
      <c r="AQ17" s="16">
        <f>($E$17*Флаги!$E$17)/SUM(Флаги!$R$17:$BX$17)*Флаги!AQ17</f>
        <v>6000000.0000000009</v>
      </c>
      <c r="AR17" s="16">
        <f>($E$17*Флаги!$E$17)/SUM(Флаги!$R$17:$BX$17)*Флаги!AR17</f>
        <v>6000000.0000000009</v>
      </c>
      <c r="AS17" s="16">
        <f>($E$17*Флаги!$E$17)/SUM(Флаги!$R$17:$BX$17)*Флаги!AS17</f>
        <v>6000000.0000000009</v>
      </c>
      <c r="AT17" s="16">
        <f>($E$17*Флаги!$E$17)/SUM(Флаги!$R$17:$BX$17)*Флаги!AT17</f>
        <v>6000000.0000000009</v>
      </c>
      <c r="AU17" s="16">
        <f>($E$17*Флаги!$E$17)/SUM(Флаги!$R$17:$BX$17)*Флаги!AU17</f>
        <v>6000000.0000000009</v>
      </c>
      <c r="AV17" s="16">
        <f>($E$17*Флаги!$E$17)/SUM(Флаги!$R$17:$BX$17)*Флаги!AV17</f>
        <v>6000000.0000000009</v>
      </c>
      <c r="AW17" s="16">
        <f>($E$17*Флаги!$E$17)/SUM(Флаги!$R$17:$BX$17)*Флаги!AW17</f>
        <v>6000000.0000000009</v>
      </c>
      <c r="AX17" s="16">
        <f>($E$17*Флаги!$E$17)/SUM(Флаги!$R$17:$BX$17)*Флаги!AX17</f>
        <v>6000000.0000000009</v>
      </c>
      <c r="AY17" s="16">
        <f>($E$17*Флаги!$E$17)/SUM(Флаги!$R$17:$BX$17)*Флаги!AY17</f>
        <v>6000000.0000000009</v>
      </c>
      <c r="AZ17" s="16">
        <f>($E$17*Флаги!$E$17)/SUM(Флаги!$R$17:$BX$17)*Флаги!AZ17</f>
        <v>6000000.0000000009</v>
      </c>
      <c r="BA17" s="16">
        <f>($E$17*Флаги!$E$17)/SUM(Флаги!$R$17:$BX$17)*Флаги!BA17</f>
        <v>6000000.0000000009</v>
      </c>
      <c r="BB17" s="16">
        <f>($E$17*Флаги!$E$17)/SUM(Флаги!$R$17:$BX$17)*Флаги!BB17</f>
        <v>6000000.0000000009</v>
      </c>
      <c r="BC17" s="16">
        <f>($E$17*Флаги!$E$17)/SUM(Флаги!$R$17:$BX$17)*Флаги!BC17</f>
        <v>6000000.0000000009</v>
      </c>
      <c r="BD17" s="16">
        <f>($E$17*Флаги!$E$17)/SUM(Флаги!$R$17:$BX$17)*Флаги!BD17</f>
        <v>6000000.0000000009</v>
      </c>
      <c r="BE17" s="16">
        <f>($E$17*Флаги!$E$17)/SUM(Флаги!$R$17:$BX$17)*Флаги!BE17</f>
        <v>6000000.0000000009</v>
      </c>
      <c r="BF17" s="16">
        <f>($E$17*Флаги!$E$17)/SUM(Флаги!$R$17:$BX$17)*Флаги!BF17</f>
        <v>6000000.0000000009</v>
      </c>
      <c r="BG17" s="16">
        <f>($E$17*Флаги!$E$17)/SUM(Флаги!$R$17:$BX$17)*Флаги!BG17</f>
        <v>6000000.0000000009</v>
      </c>
      <c r="BH17" s="16">
        <f>($E$17*Флаги!$E$17)/SUM(Флаги!$R$17:$BX$17)*Флаги!BH17</f>
        <v>6000000.0000000009</v>
      </c>
      <c r="BI17" s="16">
        <f>($E$17*Флаги!$E$17)/SUM(Флаги!$R$17:$BX$17)*Флаги!BI17</f>
        <v>6000000.0000000009</v>
      </c>
      <c r="BJ17" s="16">
        <f>($E$17*Флаги!$E$17)/SUM(Флаги!$R$17:$BX$17)*Флаги!BJ17</f>
        <v>6000000.0000000009</v>
      </c>
      <c r="BK17" s="16">
        <f>($E$17*Флаги!$E$17)/SUM(Флаги!$R$17:$BX$17)*Флаги!BK17</f>
        <v>6000000.0000000009</v>
      </c>
      <c r="BL17" s="16">
        <f>($E$17*Флаги!$E$17)/SUM(Флаги!$R$17:$BX$17)*Флаги!BL17</f>
        <v>6000000.0000000009</v>
      </c>
      <c r="BM17" s="16">
        <f>($E$17*Флаги!$E$17)/SUM(Флаги!$R$17:$BX$17)*Флаги!BM17</f>
        <v>6000000.0000000009</v>
      </c>
      <c r="BN17" s="16">
        <f>($E$17*Флаги!$E$17)/SUM(Флаги!$R$17:$BX$17)*Флаги!BN17</f>
        <v>6000000.0000000009</v>
      </c>
      <c r="BO17" s="16">
        <f>($E$17*Флаги!$E$17)/SUM(Флаги!$R$17:$BX$17)*Флаги!BO17</f>
        <v>6000000.0000000009</v>
      </c>
      <c r="BP17" s="16">
        <f>($E$17*Флаги!$E$17)/SUM(Флаги!$R$17:$BX$17)*Флаги!BP17</f>
        <v>6000000.0000000009</v>
      </c>
      <c r="BQ17" s="16">
        <f>($E$17*Флаги!$E$17)/SUM(Флаги!$R$17:$BX$17)*Флаги!BQ17</f>
        <v>6000000.0000000009</v>
      </c>
      <c r="BR17" s="16">
        <f>($E$17*Флаги!$E$17)/SUM(Флаги!$R$17:$BX$17)*Флаги!BR17</f>
        <v>6000000.0000000009</v>
      </c>
      <c r="BS17" s="16">
        <f>($E$17*Флаги!$E$17)/SUM(Флаги!$R$17:$BX$17)*Флаги!BS17</f>
        <v>6000000.0000000009</v>
      </c>
      <c r="BT17" s="16">
        <f>($E$17*Флаги!$E$17)/SUM(Флаги!$R$17:$BX$17)*Флаги!BT17</f>
        <v>6000000.0000000009</v>
      </c>
      <c r="BU17" s="16">
        <f>($E$17*Флаги!$E$17)/SUM(Флаги!$R$17:$BX$17)*Флаги!BU17</f>
        <v>0</v>
      </c>
      <c r="BV17" s="16">
        <f>($E$17*Флаги!$E$17)/SUM(Флаги!$R$17:$BX$17)*Флаги!BV17</f>
        <v>0</v>
      </c>
      <c r="BW17" s="16">
        <f>($E$17*Флаги!$E$17)/SUM(Флаги!$R$17:$BX$17)*Флаги!BW17</f>
        <v>0</v>
      </c>
      <c r="BX17" s="14">
        <f>$E$17/Флаги!$C$17*Флаги!BX17</f>
        <v>0</v>
      </c>
    </row>
    <row r="18" spans="1:76" x14ac:dyDescent="0.3">
      <c r="A18" s="171">
        <f t="shared" si="0"/>
        <v>321597647.12292182</v>
      </c>
      <c r="B18" s="93" t="b">
        <f t="shared" si="1"/>
        <v>1</v>
      </c>
      <c r="C18" s="15" t="s">
        <v>99</v>
      </c>
      <c r="D18" s="103" t="s">
        <v>6</v>
      </c>
      <c r="E18" s="16">
        <f>Вертикаль!C18</f>
        <v>321597647.12292182</v>
      </c>
      <c r="F18" s="16"/>
      <c r="G18" s="16"/>
      <c r="H18" s="16"/>
      <c r="I18" s="16"/>
      <c r="J18" s="16"/>
      <c r="K18" s="16"/>
      <c r="L18" s="16"/>
      <c r="M18" s="16"/>
      <c r="N18" s="16"/>
      <c r="O18" s="16">
        <f>'Горизонталь поквартально'!I18</f>
        <v>5965359.8380566807</v>
      </c>
      <c r="P18" s="16"/>
      <c r="Q18" s="16"/>
      <c r="R18" s="16">
        <f>'Горизонталь поквартально'!J18</f>
        <v>11930719.676113361</v>
      </c>
      <c r="S18" s="16"/>
      <c r="T18" s="16"/>
      <c r="U18" s="16">
        <f>'Горизонталь поквартально'!K18</f>
        <v>12594059.635627532</v>
      </c>
      <c r="V18" s="16"/>
      <c r="W18" s="16"/>
      <c r="X18" s="16">
        <f>'Горизонталь поквартально'!L18</f>
        <v>10826719.676113361</v>
      </c>
      <c r="Y18" s="16"/>
      <c r="Z18" s="16"/>
      <c r="AA18" s="16">
        <f>'Горизонталь поквартально'!M18</f>
        <v>13205475.742958052</v>
      </c>
      <c r="AB18" s="16"/>
      <c r="AC18" s="16"/>
      <c r="AD18" s="16">
        <f>'Горизонталь поквартально'!N18</f>
        <v>15558269.883710919</v>
      </c>
      <c r="AE18" s="16"/>
      <c r="AF18" s="16"/>
      <c r="AG18" s="16">
        <f>'Горизонталь поквартально'!O18</f>
        <v>17911064.02446378</v>
      </c>
      <c r="AH18" s="16"/>
      <c r="AI18" s="16"/>
      <c r="AJ18" s="16">
        <f>'Горизонталь поквартально'!P18</f>
        <v>20263858.165216643</v>
      </c>
      <c r="AK18" s="16"/>
      <c r="AL18" s="16"/>
      <c r="AM18" s="16">
        <f>'Горизонталь поквартально'!Q18</f>
        <v>11308326.152984753</v>
      </c>
      <c r="AN18" s="16"/>
      <c r="AO18" s="16"/>
      <c r="AP18" s="16">
        <f>'Горизонталь поквартально'!R18</f>
        <v>12484723.223361185</v>
      </c>
      <c r="AQ18" s="16"/>
      <c r="AR18" s="16"/>
      <c r="AS18" s="16">
        <f>'Горизонталь поквартально'!S18</f>
        <v>13661120.293737616</v>
      </c>
      <c r="AT18" s="16"/>
      <c r="AU18" s="16"/>
      <c r="AV18" s="16">
        <f>'Горизонталь поквартально'!T18</f>
        <v>14837517.364114048</v>
      </c>
      <c r="AW18" s="16"/>
      <c r="AX18" s="16"/>
      <c r="AY18" s="16">
        <f>'Горизонталь поквартально'!U18</f>
        <v>16013914.43449048</v>
      </c>
      <c r="AZ18" s="16"/>
      <c r="BA18" s="16"/>
      <c r="BB18" s="16">
        <f>'Горизонталь поквартально'!V18</f>
        <v>17190311.504866913</v>
      </c>
      <c r="BC18" s="16"/>
      <c r="BD18" s="16"/>
      <c r="BE18" s="16">
        <f>'Горизонталь поквартально'!W18</f>
        <v>18366708.575243343</v>
      </c>
      <c r="BF18" s="16"/>
      <c r="BG18" s="16"/>
      <c r="BH18" s="16">
        <f>'Горизонталь поквартально'!X18</f>
        <v>19543105.645619776</v>
      </c>
      <c r="BI18" s="16"/>
      <c r="BJ18" s="16"/>
      <c r="BK18" s="16">
        <f>'Горизонталь поквартально'!Y18</f>
        <v>20719502.715996206</v>
      </c>
      <c r="BL18" s="16"/>
      <c r="BM18" s="16"/>
      <c r="BN18" s="16">
        <f>'Горизонталь поквартально'!Z18</f>
        <v>21895899.786372636</v>
      </c>
      <c r="BO18" s="16"/>
      <c r="BP18" s="16"/>
      <c r="BQ18" s="16">
        <f>'Горизонталь поквартально'!AA18</f>
        <v>23072296.856749069</v>
      </c>
      <c r="BR18" s="16"/>
      <c r="BS18" s="16"/>
      <c r="BT18" s="16">
        <f>'Горизонталь поквартально'!AB18</f>
        <v>24248693.927125499</v>
      </c>
      <c r="BU18" s="16"/>
      <c r="BV18" s="16"/>
      <c r="BW18" s="16"/>
      <c r="BX18" s="14"/>
    </row>
    <row r="19" spans="1:76" x14ac:dyDescent="0.3">
      <c r="A19" s="171">
        <f t="shared" si="0"/>
        <v>80828979.757085055</v>
      </c>
      <c r="B19" s="93" t="b">
        <f t="shared" si="1"/>
        <v>0</v>
      </c>
      <c r="C19" s="15" t="s">
        <v>96</v>
      </c>
      <c r="D19" s="103" t="s">
        <v>6</v>
      </c>
      <c r="E19" s="16">
        <f>Вертикаль!C19</f>
        <v>80828979.757085025</v>
      </c>
      <c r="F19" s="16"/>
      <c r="G19" s="16"/>
      <c r="H19" s="16"/>
      <c r="I19" s="16"/>
      <c r="J19" s="16"/>
      <c r="K19" s="16"/>
      <c r="L19" s="16">
        <f>SUM(L11:BS11,L14:BS14,L15:BS15,L16:BS16,L17:BS17,L22:BS22,L23:BS23,L21:BS21)*'Исходные данные'!D22</f>
        <v>80828979.757085055</v>
      </c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  <c r="BF19" s="16"/>
      <c r="BG19" s="16"/>
      <c r="BH19" s="16"/>
      <c r="BI19" s="16"/>
      <c r="BJ19" s="16"/>
      <c r="BK19" s="16"/>
      <c r="BL19" s="16"/>
      <c r="BM19" s="16"/>
      <c r="BN19" s="16"/>
      <c r="BO19" s="16"/>
      <c r="BP19" s="16"/>
      <c r="BQ19" s="16"/>
      <c r="BR19" s="16"/>
      <c r="BS19" s="16"/>
      <c r="BT19" s="16"/>
      <c r="BU19" s="16"/>
      <c r="BV19" s="16"/>
      <c r="BW19" s="16"/>
      <c r="BX19" s="14"/>
    </row>
    <row r="20" spans="1:76" x14ac:dyDescent="0.3">
      <c r="A20" s="171">
        <f t="shared" si="0"/>
        <v>80828979.757084906</v>
      </c>
      <c r="B20" s="93" t="b">
        <f t="shared" si="1"/>
        <v>0</v>
      </c>
      <c r="C20" s="15" t="s">
        <v>97</v>
      </c>
      <c r="D20" s="103" t="s">
        <v>6</v>
      </c>
      <c r="E20" s="16">
        <f>Вертикаль!C20</f>
        <v>80828979.75708501</v>
      </c>
      <c r="F20" s="16"/>
      <c r="G20" s="16"/>
      <c r="H20" s="16"/>
      <c r="I20" s="16"/>
      <c r="J20" s="16"/>
      <c r="K20" s="16"/>
      <c r="L20" s="16">
        <f>SUM(L11,L14,L15,L16,L17,L22,L23,L21)*'Исходные данные'!$D$23</f>
        <v>1657044.3994601893</v>
      </c>
      <c r="M20" s="16">
        <f>SUM(M11,M14,M15,M16,M17,M22,M23,M21)*'Исходные данные'!$D$23</f>
        <v>1657044.3994601893</v>
      </c>
      <c r="N20" s="16">
        <f>SUM(N11,N14,N15,N16,N17,N22,N23,N21)*'Исходные данные'!$D$23</f>
        <v>1657044.3994601893</v>
      </c>
      <c r="O20" s="16">
        <f>SUM(O11,O14,O15,O16,O17,O22,O23,O21)*'Исходные данные'!$D$23</f>
        <v>1657044.3994601893</v>
      </c>
      <c r="P20" s="16">
        <f>SUM(P11,P14,P15,P16,P17,P22,P23,P21)*'Исходные данные'!$D$23</f>
        <v>1657044.3994601893</v>
      </c>
      <c r="Q20" s="16">
        <f>SUM(Q11,Q14,Q15,Q16,Q17,Q22,Q23,Q21)*'Исходные данные'!$D$23</f>
        <v>1657044.3994601893</v>
      </c>
      <c r="R20" s="16">
        <f>SUM(R11,R14,R15,R16,R17,R22,R23,R21)*'Исходные данные'!$D$23</f>
        <v>1350377.7327935225</v>
      </c>
      <c r="S20" s="16">
        <f>SUM(S11,S14,S15,S16,S17,S22,S23,S21)*'Исходные данные'!$D$23</f>
        <v>1350377.7327935225</v>
      </c>
      <c r="T20" s="16">
        <f>SUM(T11,T14,T15,T16,T17,T22,T23,T21)*'Исходные данные'!$D$23</f>
        <v>1350377.7327935225</v>
      </c>
      <c r="U20" s="16">
        <f>SUM(U11,U14,U15,U16,U17,U22,U23,U21)*'Исходные данные'!$D$23</f>
        <v>1350377.7327935225</v>
      </c>
      <c r="V20" s="16">
        <f>SUM(V11,V14,V15,V16,V17,V22,V23,V21)*'Исходные данные'!$D$23</f>
        <v>1350377.7327935225</v>
      </c>
      <c r="W20" s="16">
        <f>SUM(W11,W14,W15,W16,W17,W22,W23,W21)*'Исходные данные'!$D$23</f>
        <v>1350377.7327935225</v>
      </c>
      <c r="X20" s="16">
        <f>SUM(X11,X14,X15,X16,X17,X22,X23,X21)*'Исходные данные'!$D$23</f>
        <v>1350377.7327935225</v>
      </c>
      <c r="Y20" s="16">
        <f>SUM(Y11,Y14,Y15,Y16,Y17,Y22,Y23,Y21)*'Исходные данные'!$D$23</f>
        <v>1307107.8559738134</v>
      </c>
      <c r="Z20" s="16">
        <f>SUM(Z11,Z14,Z15,Z16,Z17,Z22,Z23,Z21)*'Исходные данные'!$D$23</f>
        <v>1307107.8559738134</v>
      </c>
      <c r="AA20" s="16">
        <f>SUM(AA11,AA14,AA15,AA16,AA17,AA22,AA23,AA21)*'Исходные данные'!$D$23</f>
        <v>1307107.8559738134</v>
      </c>
      <c r="AB20" s="16">
        <f>SUM(AB11,AB14,AB15,AB16,AB17,AB22,AB23,AB21)*'Исходные данные'!$D$23</f>
        <v>1307107.8559738134</v>
      </c>
      <c r="AC20" s="16">
        <f>SUM(AC11,AC14,AC15,AC16,AC17,AC22,AC23,AC21)*'Исходные данные'!$D$23</f>
        <v>1307107.8559738134</v>
      </c>
      <c r="AD20" s="16">
        <f>SUM(AD11,AD14,AD15,AD16,AD17,AD22,AD23,AD21)*'Исходные данные'!$D$23</f>
        <v>1307107.8559738134</v>
      </c>
      <c r="AE20" s="16">
        <f>SUM(AE11,AE14,AE15,AE16,AE17,AE22,AE23,AE21)*'Исходные данные'!$D$23</f>
        <v>1307107.8559738134</v>
      </c>
      <c r="AF20" s="16">
        <f>SUM(AF11,AF14,AF15,AF16,AF17,AF22,AF23,AF21)*'Исходные данные'!$D$23</f>
        <v>1307107.8559738134</v>
      </c>
      <c r="AG20" s="16">
        <f>SUM(AG11,AG14,AG15,AG16,AG17,AG22,AG23,AG21)*'Исходные данные'!$D$23</f>
        <v>1307107.8559738134</v>
      </c>
      <c r="AH20" s="16">
        <f>SUM(AH11,AH14,AH15,AH16,AH17,AH22,AH23,AH21)*'Исходные данные'!$D$23</f>
        <v>1307107.8559738134</v>
      </c>
      <c r="AI20" s="16">
        <f>SUM(AI11,AI14,AI15,AI16,AI17,AI22,AI23,AI21)*'Исходные данные'!$D$23</f>
        <v>1307107.8559738134</v>
      </c>
      <c r="AJ20" s="16">
        <f>SUM(AJ11,AJ14,AJ15,AJ16,AJ17,AJ22,AJ23,AJ21)*'Исходные данные'!$D$23</f>
        <v>1307107.8559738134</v>
      </c>
      <c r="AK20" s="16">
        <f>SUM(AK11,AK14,AK15,AK16,AK17,AK22,AK23,AK21)*'Исходные данные'!$D$23</f>
        <v>1307107.8559738134</v>
      </c>
      <c r="AL20" s="16">
        <f>SUM(AL11,AL14,AL15,AL16,AL17,AL22,AL23,AL21)*'Исходные данные'!$D$23</f>
        <v>1307107.8559738134</v>
      </c>
      <c r="AM20" s="16">
        <f>SUM(AM11,AM14,AM15,AM16,AM17,AM22,AM23,AM21)*'Исходные данные'!$D$23</f>
        <v>1307107.8559738134</v>
      </c>
      <c r="AN20" s="16">
        <f>SUM(AN11,AN14,AN15,AN16,AN17,AN22,AN23,AN21)*'Исходные данные'!$D$23</f>
        <v>1307107.8559738134</v>
      </c>
      <c r="AO20" s="16">
        <f>SUM(AO11,AO14,AO15,AO16,AO17,AO22,AO23,AO21)*'Исходные данные'!$D$23</f>
        <v>1307107.8559738134</v>
      </c>
      <c r="AP20" s="16">
        <f>SUM(AP11,AP14,AP15,AP16,AP17,AP22,AP23,AP21)*'Исходные данные'!$D$23</f>
        <v>1307107.8559738134</v>
      </c>
      <c r="AQ20" s="16">
        <f>SUM(AQ11,AQ14,AQ15,AQ16,AQ17,AQ22,AQ23,AQ21)*'Исходные данные'!$D$23</f>
        <v>1307107.8559738134</v>
      </c>
      <c r="AR20" s="16">
        <f>SUM(AR11,AR14,AR15,AR16,AR17,AR22,AR23,AR21)*'Исходные данные'!$D$23</f>
        <v>1307107.8559738134</v>
      </c>
      <c r="AS20" s="16">
        <f>SUM(AS11,AS14,AS15,AS16,AS17,AS22,AS23,AS21)*'Исходные данные'!$D$23</f>
        <v>1307107.8559738134</v>
      </c>
      <c r="AT20" s="16">
        <f>SUM(AT11,AT14,AT15,AT16,AT17,AT22,AT23,AT21)*'Исходные данные'!$D$23</f>
        <v>1307107.8559738134</v>
      </c>
      <c r="AU20" s="16">
        <f>SUM(AU11,AU14,AU15,AU16,AU17,AU22,AU23,AU21)*'Исходные данные'!$D$23</f>
        <v>1307107.8559738134</v>
      </c>
      <c r="AV20" s="16">
        <f>SUM(AV11,AV14,AV15,AV16,AV17,AV22,AV23,AV21)*'Исходные данные'!$D$23</f>
        <v>1307107.8559738134</v>
      </c>
      <c r="AW20" s="16">
        <f>SUM(AW11,AW14,AW15,AW16,AW17,AW22,AW23,AW21)*'Исходные данные'!$D$23</f>
        <v>1307107.8559738134</v>
      </c>
      <c r="AX20" s="16">
        <f>SUM(AX11,AX14,AX15,AX16,AX17,AX22,AX23,AX21)*'Исходные данные'!$D$23</f>
        <v>1307107.8559738134</v>
      </c>
      <c r="AY20" s="16">
        <f>SUM(AY11,AY14,AY15,AY16,AY17,AY22,AY23,AY21)*'Исходные данные'!$D$23</f>
        <v>1307107.8559738134</v>
      </c>
      <c r="AZ20" s="16">
        <f>SUM(AZ11,AZ14,AZ15,AZ16,AZ17,AZ22,AZ23,AZ21)*'Исходные данные'!$D$23</f>
        <v>1307107.8559738134</v>
      </c>
      <c r="BA20" s="16">
        <f>SUM(BA11,BA14,BA15,BA16,BA17,BA22,BA23,BA21)*'Исходные данные'!$D$23</f>
        <v>1307107.8559738134</v>
      </c>
      <c r="BB20" s="16">
        <f>SUM(BB11,BB14,BB15,BB16,BB17,BB22,BB23,BB21)*'Исходные данные'!$D$23</f>
        <v>1307107.8559738134</v>
      </c>
      <c r="BC20" s="16">
        <f>SUM(BC11,BC14,BC15,BC16,BC17,BC22,BC23,BC21)*'Исходные данные'!$D$23</f>
        <v>1307107.8559738134</v>
      </c>
      <c r="BD20" s="16">
        <f>SUM(BD11,BD14,BD15,BD16,BD17,BD22,BD23,BD21)*'Исходные данные'!$D$23</f>
        <v>1307107.8559738134</v>
      </c>
      <c r="BE20" s="16">
        <f>SUM(BE11,BE14,BE15,BE16,BE17,BE22,BE23,BE21)*'Исходные данные'!$D$23</f>
        <v>1307107.8559738134</v>
      </c>
      <c r="BF20" s="16">
        <f>SUM(BF11,BF14,BF15,BF16,BF17,BF22,BF23,BF21)*'Исходные данные'!$D$23</f>
        <v>1307107.8559738134</v>
      </c>
      <c r="BG20" s="16">
        <f>SUM(BG11,BG14,BG15,BG16,BG17,BG22,BG23,BG21)*'Исходные данные'!$D$23</f>
        <v>1307107.8559738134</v>
      </c>
      <c r="BH20" s="16">
        <f>SUM(BH11,BH14,BH15,BH16,BH17,BH22,BH23,BH21)*'Исходные данные'!$D$23</f>
        <v>1307107.8559738134</v>
      </c>
      <c r="BI20" s="16">
        <f>SUM(BI11,BI14,BI15,BI16,BI17,BI22,BI23,BI21)*'Исходные данные'!$D$23</f>
        <v>1307107.8559738134</v>
      </c>
      <c r="BJ20" s="16">
        <f>SUM(BJ11,BJ14,BJ15,BJ16,BJ17,BJ22,BJ23,BJ21)*'Исходные данные'!$D$23</f>
        <v>1307107.8559738134</v>
      </c>
      <c r="BK20" s="16">
        <f>SUM(BK11,BK14,BK15,BK16,BK17,BK22,BK23,BK21)*'Исходные данные'!$D$23</f>
        <v>1307107.8559738134</v>
      </c>
      <c r="BL20" s="16">
        <f>SUM(BL11,BL14,BL15,BL16,BL17,BL22,BL23,BL21)*'Исходные данные'!$D$23</f>
        <v>1307107.8559738134</v>
      </c>
      <c r="BM20" s="16">
        <f>SUM(BM11,BM14,BM15,BM16,BM17,BM22,BM23,BM21)*'Исходные данные'!$D$23</f>
        <v>1307107.8559738134</v>
      </c>
      <c r="BN20" s="16">
        <f>SUM(BN11,BN14,BN15,BN16,BN17,BN22,BN23,BN21)*'Исходные данные'!$D$23</f>
        <v>1307107.8559738134</v>
      </c>
      <c r="BO20" s="16">
        <f>SUM(BO11,BO14,BO15,BO16,BO17,BO22,BO23,BO21)*'Исходные данные'!$D$23</f>
        <v>1307107.8559738134</v>
      </c>
      <c r="BP20" s="16">
        <f>SUM(BP11,BP14,BP15,BP16,BP17,BP22,BP23,BP21)*'Исходные данные'!$D$23</f>
        <v>1307107.8559738134</v>
      </c>
      <c r="BQ20" s="16">
        <f>SUM(BQ11,BQ14,BQ15,BQ16,BQ17,BQ22,BQ23,BQ21)*'Исходные данные'!$D$23</f>
        <v>1307107.8559738134</v>
      </c>
      <c r="BR20" s="16">
        <f>SUM(BR11,BR14,BR15,BR16,BR17,BR22,BR23,BR21)*'Исходные данные'!$D$23</f>
        <v>1307107.8559738134</v>
      </c>
      <c r="BS20" s="16">
        <f>SUM(BS11,BS14,BS15,BS16,BS17,BS22,BS23,BS21)*'Исходные данные'!$D$23</f>
        <v>1307107.8559738134</v>
      </c>
      <c r="BT20" s="16"/>
      <c r="BU20" s="16"/>
      <c r="BV20" s="16"/>
      <c r="BW20" s="16"/>
      <c r="BX20" s="14"/>
    </row>
    <row r="21" spans="1:76" x14ac:dyDescent="0.3">
      <c r="A21" s="171">
        <f t="shared" si="0"/>
        <v>976719431.67405641</v>
      </c>
      <c r="B21" s="93" t="b">
        <f t="shared" si="1"/>
        <v>1</v>
      </c>
      <c r="C21" s="15" t="s">
        <v>100</v>
      </c>
      <c r="D21" s="103" t="s">
        <v>6</v>
      </c>
      <c r="E21" s="16">
        <f>Вертикаль!C21</f>
        <v>976719431.67405629</v>
      </c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  <c r="BF21" s="16"/>
      <c r="BG21" s="16"/>
      <c r="BH21" s="16"/>
      <c r="BI21" s="16"/>
      <c r="BJ21" s="16"/>
      <c r="BK21" s="16"/>
      <c r="BL21" s="16"/>
      <c r="BM21" s="16"/>
      <c r="BN21" s="16"/>
      <c r="BO21" s="16"/>
      <c r="BP21" s="16"/>
      <c r="BQ21" s="16"/>
      <c r="BR21" s="16"/>
      <c r="BS21" s="16"/>
      <c r="BT21" s="16">
        <f>(SUM(F8:BS8)-SUM(F11:BS11,F14:BS14,F15:BS15,F16:BS16,F17:BS17,F18:BS18,F19:BS19,F20:BS20,F22:BS22,F23:BS23))*'Исходные данные'!$D$24</f>
        <v>745270066.69429922</v>
      </c>
      <c r="BU21" s="16">
        <f>(SUM(BT8)-SUM(BT11,BT14,BT15,BT16,BT17,BT18,BT19,BT20,BT22,BT23))*'Исходные данные'!$D$24</f>
        <v>40240134.210526317</v>
      </c>
      <c r="BV21" s="16">
        <f>(SUM(BU8)-SUM(BU11,BU14,BU15,BU16,BU17,BU18,BU19,BU20,BU22,BU23))*'Исходные данные'!$D$24</f>
        <v>47802307.692307688</v>
      </c>
      <c r="BW21" s="16">
        <f>(SUM(BV8)-SUM(BV11,BV14,BV15,BV16,BV17,BV18,BV19,BV20,BV22,BV23))*'Исходные данные'!$D$24</f>
        <v>47802307.692307688</v>
      </c>
      <c r="BX21" s="14">
        <f>(SUM(BW8:BX8)-SUM(BW11:BX11,BW14:BX14,BW15:BX15,BW16:BX16,BW17:BX17,BW18:BX18,BW19:BX19,BW20:BX20,BW22:BX22,BW23:BX23))*'Исходные данные'!$D$24</f>
        <v>95604615.384615377</v>
      </c>
    </row>
    <row r="22" spans="1:76" x14ac:dyDescent="0.3">
      <c r="A22" s="171">
        <f t="shared" si="0"/>
        <v>71000000</v>
      </c>
      <c r="B22" s="93" t="b">
        <f t="shared" si="1"/>
        <v>1</v>
      </c>
      <c r="C22" s="15" t="s">
        <v>15</v>
      </c>
      <c r="D22" s="103" t="s">
        <v>6</v>
      </c>
      <c r="E22" s="16">
        <f>'Исходные данные'!D4*'Исходные данные'!D18</f>
        <v>71000000</v>
      </c>
      <c r="F22" s="16">
        <f>$E$22/Флаги!$C$20*Флаги!F20</f>
        <v>1000000</v>
      </c>
      <c r="G22" s="16">
        <f>$E$22/Флаги!$C$20*Флаги!G20</f>
        <v>1000000</v>
      </c>
      <c r="H22" s="16">
        <f>$E$22/Флаги!$C$20*Флаги!H20</f>
        <v>1000000</v>
      </c>
      <c r="I22" s="16">
        <f>$E$22/Флаги!$C$20*Флаги!I20</f>
        <v>1000000</v>
      </c>
      <c r="J22" s="16">
        <f>$E$22/Флаги!$C$20*Флаги!J20</f>
        <v>1000000</v>
      </c>
      <c r="K22" s="16">
        <f>$E$22/Флаги!$C$20*Флаги!K20</f>
        <v>1000000</v>
      </c>
      <c r="L22" s="16">
        <f>$E$22/Флаги!$C$20*Флаги!L20</f>
        <v>1000000</v>
      </c>
      <c r="M22" s="16">
        <f>$E$22/Флаги!$C$20*Флаги!M20</f>
        <v>1000000</v>
      </c>
      <c r="N22" s="16">
        <f>$E$22/Флаги!$C$20*Флаги!N20</f>
        <v>1000000</v>
      </c>
      <c r="O22" s="16">
        <f>$E$22/Флаги!$C$20*Флаги!O20</f>
        <v>1000000</v>
      </c>
      <c r="P22" s="16">
        <f>$E$22/Флаги!$C$20*Флаги!P20</f>
        <v>1000000</v>
      </c>
      <c r="Q22" s="16">
        <f>$E$22/Флаги!$C$20*Флаги!Q20</f>
        <v>1000000</v>
      </c>
      <c r="R22" s="16">
        <f>$E$22/Флаги!$C$20*Флаги!R20</f>
        <v>1000000</v>
      </c>
      <c r="S22" s="16">
        <f>$E$22/Флаги!$C$20*Флаги!S20</f>
        <v>1000000</v>
      </c>
      <c r="T22" s="16">
        <f>$E$22/Флаги!$C$20*Флаги!T20</f>
        <v>1000000</v>
      </c>
      <c r="U22" s="16">
        <f>$E$22/Флаги!$C$20*Флаги!U20</f>
        <v>1000000</v>
      </c>
      <c r="V22" s="16">
        <f>$E$22/Флаги!$C$20*Флаги!V20</f>
        <v>1000000</v>
      </c>
      <c r="W22" s="16">
        <f>$E$22/Флаги!$C$20*Флаги!W20</f>
        <v>1000000</v>
      </c>
      <c r="X22" s="16">
        <f>$E$22/Флаги!$C$20*Флаги!X20</f>
        <v>1000000</v>
      </c>
      <c r="Y22" s="16">
        <f>$E$22/Флаги!$C$20*Флаги!Y20</f>
        <v>1000000</v>
      </c>
      <c r="Z22" s="16">
        <f>$E$22/Флаги!$C$20*Флаги!Z20</f>
        <v>1000000</v>
      </c>
      <c r="AA22" s="16">
        <f>$E$22/Флаги!$C$20*Флаги!AA20</f>
        <v>1000000</v>
      </c>
      <c r="AB22" s="16">
        <f>$E$22/Флаги!$C$20*Флаги!AB20</f>
        <v>1000000</v>
      </c>
      <c r="AC22" s="16">
        <f>$E$22/Флаги!$C$20*Флаги!AC20</f>
        <v>1000000</v>
      </c>
      <c r="AD22" s="16">
        <f>$E$22/Флаги!$C$20*Флаги!AD20</f>
        <v>1000000</v>
      </c>
      <c r="AE22" s="16">
        <f>$E$22/Флаги!$C$20*Флаги!AE20</f>
        <v>1000000</v>
      </c>
      <c r="AF22" s="16">
        <f>$E$22/Флаги!$C$20*Флаги!AF20</f>
        <v>1000000</v>
      </c>
      <c r="AG22" s="16">
        <f>$E$22/Флаги!$C$20*Флаги!AG20</f>
        <v>1000000</v>
      </c>
      <c r="AH22" s="16">
        <f>$E$22/Флаги!$C$20*Флаги!AH20</f>
        <v>1000000</v>
      </c>
      <c r="AI22" s="16">
        <f>$E$22/Флаги!$C$20*Флаги!AI20</f>
        <v>1000000</v>
      </c>
      <c r="AJ22" s="16">
        <f>$E$22/Флаги!$C$20*Флаги!AJ20</f>
        <v>1000000</v>
      </c>
      <c r="AK22" s="16">
        <f>$E$22/Флаги!$C$20*Флаги!AK20</f>
        <v>1000000</v>
      </c>
      <c r="AL22" s="16">
        <f>$E$22/Флаги!$C$20*Флаги!AL20</f>
        <v>1000000</v>
      </c>
      <c r="AM22" s="16">
        <f>$E$22/Флаги!$C$20*Флаги!AM20</f>
        <v>1000000</v>
      </c>
      <c r="AN22" s="16">
        <f>$E$22/Флаги!$C$20*Флаги!AN20</f>
        <v>1000000</v>
      </c>
      <c r="AO22" s="16">
        <f>$E$22/Флаги!$C$20*Флаги!AO20</f>
        <v>1000000</v>
      </c>
      <c r="AP22" s="16">
        <f>$E$22/Флаги!$C$20*Флаги!AP20</f>
        <v>1000000</v>
      </c>
      <c r="AQ22" s="16">
        <f>$E$22/Флаги!$C$20*Флаги!AQ20</f>
        <v>1000000</v>
      </c>
      <c r="AR22" s="16">
        <f>$E$22/Флаги!$C$20*Флаги!AR20</f>
        <v>1000000</v>
      </c>
      <c r="AS22" s="16">
        <f>$E$22/Флаги!$C$20*Флаги!AS20</f>
        <v>1000000</v>
      </c>
      <c r="AT22" s="16">
        <f>$E$22/Флаги!$C$20*Флаги!AT20</f>
        <v>1000000</v>
      </c>
      <c r="AU22" s="16">
        <f>$E$22/Флаги!$C$20*Флаги!AU20</f>
        <v>1000000</v>
      </c>
      <c r="AV22" s="16">
        <f>$E$22/Флаги!$C$20*Флаги!AV20</f>
        <v>1000000</v>
      </c>
      <c r="AW22" s="16">
        <f>$E$22/Флаги!$C$20*Флаги!AW20</f>
        <v>1000000</v>
      </c>
      <c r="AX22" s="16">
        <f>$E$22/Флаги!$C$20*Флаги!AX20</f>
        <v>1000000</v>
      </c>
      <c r="AY22" s="16">
        <f>$E$22/Флаги!$C$20*Флаги!AY20</f>
        <v>1000000</v>
      </c>
      <c r="AZ22" s="16">
        <f>$E$22/Флаги!$C$20*Флаги!AZ20</f>
        <v>1000000</v>
      </c>
      <c r="BA22" s="16">
        <f>$E$22/Флаги!$C$20*Флаги!BA20</f>
        <v>1000000</v>
      </c>
      <c r="BB22" s="16">
        <f>$E$22/Флаги!$C$20*Флаги!BB20</f>
        <v>1000000</v>
      </c>
      <c r="BC22" s="16">
        <f>$E$22/Флаги!$C$20*Флаги!BC20</f>
        <v>1000000</v>
      </c>
      <c r="BD22" s="16">
        <f>$E$22/Флаги!$C$20*Флаги!BD20</f>
        <v>1000000</v>
      </c>
      <c r="BE22" s="16">
        <f>$E$22/Флаги!$C$20*Флаги!BE20</f>
        <v>1000000</v>
      </c>
      <c r="BF22" s="16">
        <f>$E$22/Флаги!$C$20*Флаги!BF20</f>
        <v>1000000</v>
      </c>
      <c r="BG22" s="16">
        <f>$E$22/Флаги!$C$20*Флаги!BG20</f>
        <v>1000000</v>
      </c>
      <c r="BH22" s="16">
        <f>$E$22/Флаги!$C$20*Флаги!BH20</f>
        <v>1000000</v>
      </c>
      <c r="BI22" s="16">
        <f>$E$22/Флаги!$C$20*Флаги!BI20</f>
        <v>1000000</v>
      </c>
      <c r="BJ22" s="16">
        <f>$E$22/Флаги!$C$20*Флаги!BJ20</f>
        <v>1000000</v>
      </c>
      <c r="BK22" s="16">
        <f>$E$22/Флаги!$C$20*Флаги!BK20</f>
        <v>1000000</v>
      </c>
      <c r="BL22" s="16">
        <f>$E$22/Флаги!$C$20*Флаги!BL20</f>
        <v>1000000</v>
      </c>
      <c r="BM22" s="16">
        <f>$E$22/Флаги!$C$20*Флаги!BM20</f>
        <v>1000000</v>
      </c>
      <c r="BN22" s="16">
        <f>$E$22/Флаги!$C$20*Флаги!BN20</f>
        <v>1000000</v>
      </c>
      <c r="BO22" s="16">
        <f>$E$22/Флаги!$C$20*Флаги!BO20</f>
        <v>1000000</v>
      </c>
      <c r="BP22" s="16">
        <f>$E$22/Флаги!$C$20*Флаги!BP20</f>
        <v>1000000</v>
      </c>
      <c r="BQ22" s="16">
        <f>$E$22/Флаги!$C$20*Флаги!BQ20</f>
        <v>1000000</v>
      </c>
      <c r="BR22" s="16">
        <f>$E$22/Флаги!$C$20*Флаги!BR20</f>
        <v>1000000</v>
      </c>
      <c r="BS22" s="16">
        <f>$E$22/Флаги!$C$20*Флаги!BS20</f>
        <v>1000000</v>
      </c>
      <c r="BT22" s="16">
        <f>$E$22/Флаги!$C$20*Флаги!BT20</f>
        <v>1000000</v>
      </c>
      <c r="BU22" s="16">
        <f>$E$22/Флаги!$C$20*Флаги!BU20</f>
        <v>1000000</v>
      </c>
      <c r="BV22" s="16">
        <f>$E$22/Флаги!$C$20*Флаги!BV20</f>
        <v>1000000</v>
      </c>
      <c r="BW22" s="16">
        <f>$E$22/Флаги!$C$20*Флаги!BW20</f>
        <v>1000000</v>
      </c>
      <c r="BX22" s="14">
        <f>$E$22/Флаги!$C$20*Флаги!BX20</f>
        <v>1000000</v>
      </c>
    </row>
    <row r="23" spans="1:76" x14ac:dyDescent="0.3">
      <c r="A23" s="171">
        <f t="shared" si="0"/>
        <v>289800000</v>
      </c>
      <c r="B23" s="93" t="b">
        <f t="shared" si="1"/>
        <v>1</v>
      </c>
      <c r="C23" s="15" t="s">
        <v>16</v>
      </c>
      <c r="D23" s="103" t="s">
        <v>6</v>
      </c>
      <c r="E23" s="16">
        <f>E8*'Исходные данные'!D6*'Исходные данные'!D17</f>
        <v>289800000</v>
      </c>
      <c r="F23" s="16">
        <f>$E$23/Флаги!$C$21*Флаги!F21</f>
        <v>0</v>
      </c>
      <c r="G23" s="16">
        <f>$E$23/Флаги!$C$21*Флаги!G21</f>
        <v>0</v>
      </c>
      <c r="H23" s="16">
        <f>$E$23/Флаги!$C$21*Флаги!H21</f>
        <v>0</v>
      </c>
      <c r="I23" s="16">
        <f>$E$23/Флаги!$C$21*Флаги!I21</f>
        <v>0</v>
      </c>
      <c r="J23" s="16">
        <f>$E$23/Флаги!$C$21*Флаги!J21</f>
        <v>0</v>
      </c>
      <c r="K23" s="16">
        <f>$E$23/Флаги!$C$21*Флаги!K21</f>
        <v>0</v>
      </c>
      <c r="L23" s="16">
        <f>$E$23/Флаги!$C$21*Флаги!L21</f>
        <v>4830000</v>
      </c>
      <c r="M23" s="16">
        <f>$E$23/Флаги!$C$21*Флаги!M21</f>
        <v>4830000</v>
      </c>
      <c r="N23" s="16">
        <f>$E$23/Флаги!$C$21*Флаги!N21</f>
        <v>4830000</v>
      </c>
      <c r="O23" s="16">
        <f>$E$23/Флаги!$C$21*Флаги!O21</f>
        <v>4830000</v>
      </c>
      <c r="P23" s="16">
        <f>$E$23/Флаги!$C$21*Флаги!P21</f>
        <v>4830000</v>
      </c>
      <c r="Q23" s="16">
        <f>$E$23/Флаги!$C$21*Флаги!Q21</f>
        <v>4830000</v>
      </c>
      <c r="R23" s="16">
        <f>$E$23/Флаги!$C$21*Флаги!R21</f>
        <v>4830000</v>
      </c>
      <c r="S23" s="16">
        <f>$E$23/Флаги!$C$21*Флаги!S21</f>
        <v>4830000</v>
      </c>
      <c r="T23" s="16">
        <f>$E$23/Флаги!$C$21*Флаги!T21</f>
        <v>4830000</v>
      </c>
      <c r="U23" s="16">
        <f>$E$23/Флаги!$C$21*Флаги!U21</f>
        <v>4830000</v>
      </c>
      <c r="V23" s="16">
        <f>$E$23/Флаги!$C$21*Флаги!V21</f>
        <v>4830000</v>
      </c>
      <c r="W23" s="16">
        <f>$E$23/Флаги!$C$21*Флаги!W21</f>
        <v>4830000</v>
      </c>
      <c r="X23" s="16">
        <f>$E$23/Флаги!$C$21*Флаги!X21</f>
        <v>4830000</v>
      </c>
      <c r="Y23" s="16">
        <f>$E$23/Флаги!$C$21*Флаги!Y21</f>
        <v>4830000</v>
      </c>
      <c r="Z23" s="16">
        <f>$E$23/Флаги!$C$21*Флаги!Z21</f>
        <v>4830000</v>
      </c>
      <c r="AA23" s="16">
        <f>$E$23/Флаги!$C$21*Флаги!AA21</f>
        <v>4830000</v>
      </c>
      <c r="AB23" s="16">
        <f>$E$23/Флаги!$C$21*Флаги!AB21</f>
        <v>4830000</v>
      </c>
      <c r="AC23" s="16">
        <f>$E$23/Флаги!$C$21*Флаги!AC21</f>
        <v>4830000</v>
      </c>
      <c r="AD23" s="16">
        <f>$E$23/Флаги!$C$21*Флаги!AD21</f>
        <v>4830000</v>
      </c>
      <c r="AE23" s="16">
        <f>$E$23/Флаги!$C$21*Флаги!AE21</f>
        <v>4830000</v>
      </c>
      <c r="AF23" s="16">
        <f>$E$23/Флаги!$C$21*Флаги!AF21</f>
        <v>4830000</v>
      </c>
      <c r="AG23" s="16">
        <f>$E$23/Флаги!$C$21*Флаги!AG21</f>
        <v>4830000</v>
      </c>
      <c r="AH23" s="16">
        <f>$E$23/Флаги!$C$21*Флаги!AH21</f>
        <v>4830000</v>
      </c>
      <c r="AI23" s="16">
        <f>$E$23/Флаги!$C$21*Флаги!AI21</f>
        <v>4830000</v>
      </c>
      <c r="AJ23" s="16">
        <f>$E$23/Флаги!$C$21*Флаги!AJ21</f>
        <v>4830000</v>
      </c>
      <c r="AK23" s="16">
        <f>$E$23/Флаги!$C$21*Флаги!AK21</f>
        <v>4830000</v>
      </c>
      <c r="AL23" s="16">
        <f>$E$23/Флаги!$C$21*Флаги!AL21</f>
        <v>4830000</v>
      </c>
      <c r="AM23" s="16">
        <f>$E$23/Флаги!$C$21*Флаги!AM21</f>
        <v>4830000</v>
      </c>
      <c r="AN23" s="16">
        <f>$E$23/Флаги!$C$21*Флаги!AN21</f>
        <v>4830000</v>
      </c>
      <c r="AO23" s="16">
        <f>$E$23/Флаги!$C$21*Флаги!AO21</f>
        <v>4830000</v>
      </c>
      <c r="AP23" s="16">
        <f>$E$23/Флаги!$C$21*Флаги!AP21</f>
        <v>4830000</v>
      </c>
      <c r="AQ23" s="16">
        <f>$E$23/Флаги!$C$21*Флаги!AQ21</f>
        <v>4830000</v>
      </c>
      <c r="AR23" s="16">
        <f>$E$23/Флаги!$C$21*Флаги!AR21</f>
        <v>4830000</v>
      </c>
      <c r="AS23" s="16">
        <f>$E$23/Флаги!$C$21*Флаги!AS21</f>
        <v>4830000</v>
      </c>
      <c r="AT23" s="16">
        <f>$E$23/Флаги!$C$21*Флаги!AT21</f>
        <v>4830000</v>
      </c>
      <c r="AU23" s="16">
        <f>$E$23/Флаги!$C$21*Флаги!AU21</f>
        <v>4830000</v>
      </c>
      <c r="AV23" s="16">
        <f>$E$23/Флаги!$C$21*Флаги!AV21</f>
        <v>4830000</v>
      </c>
      <c r="AW23" s="16">
        <f>$E$23/Флаги!$C$21*Флаги!AW21</f>
        <v>4830000</v>
      </c>
      <c r="AX23" s="16">
        <f>$E$23/Флаги!$C$21*Флаги!AX21</f>
        <v>4830000</v>
      </c>
      <c r="AY23" s="16">
        <f>$E$23/Флаги!$C$21*Флаги!AY21</f>
        <v>4830000</v>
      </c>
      <c r="AZ23" s="16">
        <f>$E$23/Флаги!$C$21*Флаги!AZ21</f>
        <v>4830000</v>
      </c>
      <c r="BA23" s="16">
        <f>$E$23/Флаги!$C$21*Флаги!BA21</f>
        <v>4830000</v>
      </c>
      <c r="BB23" s="16">
        <f>$E$23/Флаги!$C$21*Флаги!BB21</f>
        <v>4830000</v>
      </c>
      <c r="BC23" s="16">
        <f>$E$23/Флаги!$C$21*Флаги!BC21</f>
        <v>4830000</v>
      </c>
      <c r="BD23" s="16">
        <f>$E$23/Флаги!$C$21*Флаги!BD21</f>
        <v>4830000</v>
      </c>
      <c r="BE23" s="16">
        <f>$E$23/Флаги!$C$21*Флаги!BE21</f>
        <v>4830000</v>
      </c>
      <c r="BF23" s="16">
        <f>$E$23/Флаги!$C$21*Флаги!BF21</f>
        <v>4830000</v>
      </c>
      <c r="BG23" s="16">
        <f>$E$23/Флаги!$C$21*Флаги!BG21</f>
        <v>4830000</v>
      </c>
      <c r="BH23" s="16">
        <f>$E$23/Флаги!$C$21*Флаги!BH21</f>
        <v>4830000</v>
      </c>
      <c r="BI23" s="16">
        <f>$E$23/Флаги!$C$21*Флаги!BI21</f>
        <v>4830000</v>
      </c>
      <c r="BJ23" s="16">
        <f>$E$23/Флаги!$C$21*Флаги!BJ21</f>
        <v>4830000</v>
      </c>
      <c r="BK23" s="16">
        <f>$E$23/Флаги!$C$21*Флаги!BK21</f>
        <v>4830000</v>
      </c>
      <c r="BL23" s="16">
        <f>$E$23/Флаги!$C$21*Флаги!BL21</f>
        <v>4830000</v>
      </c>
      <c r="BM23" s="16">
        <f>$E$23/Флаги!$C$21*Флаги!BM21</f>
        <v>4830000</v>
      </c>
      <c r="BN23" s="16">
        <f>$E$23/Флаги!$C$21*Флаги!BN21</f>
        <v>4830000</v>
      </c>
      <c r="BO23" s="16">
        <f>$E$23/Флаги!$C$21*Флаги!BO21</f>
        <v>4830000</v>
      </c>
      <c r="BP23" s="16">
        <f>$E$23/Флаги!$C$21*Флаги!BP21</f>
        <v>4830000</v>
      </c>
      <c r="BQ23" s="16">
        <f>$E$23/Флаги!$C$21*Флаги!BQ21</f>
        <v>4830000</v>
      </c>
      <c r="BR23" s="16">
        <f>$E$23/Флаги!$C$21*Флаги!BR21</f>
        <v>4830000</v>
      </c>
      <c r="BS23" s="16">
        <f>$E$23/Флаги!$C$21*Флаги!BS21</f>
        <v>4830000</v>
      </c>
      <c r="BT23" s="16">
        <f>$E$23/Флаги!$C$21*Флаги!BT21</f>
        <v>0</v>
      </c>
      <c r="BU23" s="16">
        <f>$E$23/Флаги!$C$21*Флаги!BU21</f>
        <v>0</v>
      </c>
      <c r="BV23" s="16">
        <f>$E$23/Флаги!$C$21*Флаги!BV21</f>
        <v>0</v>
      </c>
      <c r="BW23" s="16">
        <f>$E$23/Флаги!$C$21*Флаги!BW21</f>
        <v>0</v>
      </c>
      <c r="BX23" s="14">
        <f>$E$23/Флаги!$C$21*Флаги!BX21</f>
        <v>0</v>
      </c>
    </row>
    <row r="24" spans="1:76" x14ac:dyDescent="0.3">
      <c r="A24" s="171">
        <f t="shared" si="0"/>
        <v>2930158295.0221825</v>
      </c>
      <c r="B24" s="93" t="b">
        <f t="shared" si="1"/>
        <v>1</v>
      </c>
      <c r="C24" s="15" t="s">
        <v>85</v>
      </c>
      <c r="D24" s="103" t="s">
        <v>6</v>
      </c>
      <c r="E24" s="159">
        <f t="shared" ref="E24:AJ24" si="7">E8-E9</f>
        <v>2930158295.0221825</v>
      </c>
      <c r="F24" s="159">
        <f t="shared" si="7"/>
        <v>-42707602.339181289</v>
      </c>
      <c r="G24" s="159">
        <f t="shared" si="7"/>
        <v>-42707602.339181289</v>
      </c>
      <c r="H24" s="159">
        <f t="shared" si="7"/>
        <v>-42707602.339181289</v>
      </c>
      <c r="I24" s="159">
        <f t="shared" si="7"/>
        <v>-79374269.005847961</v>
      </c>
      <c r="J24" s="159">
        <f t="shared" si="7"/>
        <v>-79374269.005847961</v>
      </c>
      <c r="K24" s="159">
        <f t="shared" si="7"/>
        <v>-79374269.005847961</v>
      </c>
      <c r="L24" s="159">
        <f t="shared" si="7"/>
        <v>-50036617.948718041</v>
      </c>
      <c r="M24" s="159">
        <f t="shared" si="7"/>
        <v>30792361.808367014</v>
      </c>
      <c r="N24" s="159">
        <f t="shared" si="7"/>
        <v>30792361.808367014</v>
      </c>
      <c r="O24" s="159">
        <f t="shared" si="7"/>
        <v>24827001.97031033</v>
      </c>
      <c r="P24" s="159">
        <f t="shared" si="7"/>
        <v>30792361.808367014</v>
      </c>
      <c r="Q24" s="159">
        <f t="shared" si="7"/>
        <v>30792361.808367014</v>
      </c>
      <c r="R24" s="159">
        <f t="shared" si="7"/>
        <v>49834975.46558702</v>
      </c>
      <c r="S24" s="159">
        <f t="shared" si="7"/>
        <v>61765695.141700387</v>
      </c>
      <c r="T24" s="159">
        <f t="shared" si="7"/>
        <v>61765695.141700387</v>
      </c>
      <c r="U24" s="159">
        <f t="shared" si="7"/>
        <v>49171635.506072849</v>
      </c>
      <c r="V24" s="159">
        <f t="shared" si="7"/>
        <v>61765695.141700387</v>
      </c>
      <c r="W24" s="159">
        <f t="shared" si="7"/>
        <v>61765695.141700387</v>
      </c>
      <c r="X24" s="159">
        <f t="shared" si="7"/>
        <v>50938975.46558702</v>
      </c>
      <c r="Y24" s="159">
        <f t="shared" si="7"/>
        <v>66135952.700490981</v>
      </c>
      <c r="Z24" s="159">
        <f t="shared" si="7"/>
        <v>66135952.700490981</v>
      </c>
      <c r="AA24" s="159">
        <f t="shared" si="7"/>
        <v>52930476.957532912</v>
      </c>
      <c r="AB24" s="159">
        <f t="shared" si="7"/>
        <v>66135952.700490981</v>
      </c>
      <c r="AC24" s="159">
        <f t="shared" si="7"/>
        <v>66135952.700490981</v>
      </c>
      <c r="AD24" s="159">
        <f t="shared" si="7"/>
        <v>50577682.816780061</v>
      </c>
      <c r="AE24" s="159">
        <f t="shared" si="7"/>
        <v>66135952.700490981</v>
      </c>
      <c r="AF24" s="159">
        <f t="shared" si="7"/>
        <v>66135952.700490981</v>
      </c>
      <c r="AG24" s="159">
        <f t="shared" si="7"/>
        <v>48224888.676027179</v>
      </c>
      <c r="AH24" s="159">
        <f t="shared" si="7"/>
        <v>66135952.700490981</v>
      </c>
      <c r="AI24" s="159">
        <f t="shared" si="7"/>
        <v>66135952.700490981</v>
      </c>
      <c r="AJ24" s="159">
        <f t="shared" si="7"/>
        <v>45872094.535274327</v>
      </c>
      <c r="AK24" s="159">
        <f t="shared" ref="AK24:BP24" si="8">AK8-AK9</f>
        <v>66135952.700490981</v>
      </c>
      <c r="AL24" s="159">
        <f t="shared" si="8"/>
        <v>66135952.700490981</v>
      </c>
      <c r="AM24" s="159">
        <f t="shared" si="8"/>
        <v>54827626.547506213</v>
      </c>
      <c r="AN24" s="159">
        <f t="shared" si="8"/>
        <v>66135952.700490981</v>
      </c>
      <c r="AO24" s="159">
        <f t="shared" si="8"/>
        <v>66135952.700490981</v>
      </c>
      <c r="AP24" s="159">
        <f t="shared" si="8"/>
        <v>53651229.477129787</v>
      </c>
      <c r="AQ24" s="159">
        <f t="shared" si="8"/>
        <v>66135952.700490981</v>
      </c>
      <c r="AR24" s="159">
        <f t="shared" si="8"/>
        <v>66135952.700490981</v>
      </c>
      <c r="AS24" s="159">
        <f t="shared" si="8"/>
        <v>52474832.406753361</v>
      </c>
      <c r="AT24" s="159">
        <f t="shared" si="8"/>
        <v>66135952.700490981</v>
      </c>
      <c r="AU24" s="159">
        <f t="shared" si="8"/>
        <v>66135952.700490981</v>
      </c>
      <c r="AV24" s="159">
        <f t="shared" si="8"/>
        <v>51298435.336376935</v>
      </c>
      <c r="AW24" s="159">
        <f t="shared" si="8"/>
        <v>66135952.700490981</v>
      </c>
      <c r="AX24" s="159">
        <f t="shared" si="8"/>
        <v>66135952.700490981</v>
      </c>
      <c r="AY24" s="159">
        <f t="shared" si="8"/>
        <v>50122038.266000479</v>
      </c>
      <c r="AZ24" s="159">
        <f t="shared" si="8"/>
        <v>66135952.700490981</v>
      </c>
      <c r="BA24" s="159">
        <f t="shared" si="8"/>
        <v>66135952.700490981</v>
      </c>
      <c r="BB24" s="159">
        <f t="shared" si="8"/>
        <v>48945641.195624053</v>
      </c>
      <c r="BC24" s="159">
        <f t="shared" si="8"/>
        <v>66135952.700490981</v>
      </c>
      <c r="BD24" s="159">
        <f t="shared" si="8"/>
        <v>66135952.700490981</v>
      </c>
      <c r="BE24" s="159">
        <f t="shared" si="8"/>
        <v>47769244.125247627</v>
      </c>
      <c r="BF24" s="159">
        <f t="shared" si="8"/>
        <v>66135952.700490981</v>
      </c>
      <c r="BG24" s="159">
        <f t="shared" si="8"/>
        <v>66135952.700490981</v>
      </c>
      <c r="BH24" s="159">
        <f t="shared" si="8"/>
        <v>46592847.054871172</v>
      </c>
      <c r="BI24" s="159">
        <f t="shared" si="8"/>
        <v>66135952.700490981</v>
      </c>
      <c r="BJ24" s="159">
        <f t="shared" si="8"/>
        <v>66135952.700490981</v>
      </c>
      <c r="BK24" s="159">
        <f t="shared" si="8"/>
        <v>45416449.984494776</v>
      </c>
      <c r="BL24" s="159">
        <f t="shared" si="8"/>
        <v>66135952.700490981</v>
      </c>
      <c r="BM24" s="159">
        <f t="shared" si="8"/>
        <v>66135952.700490981</v>
      </c>
      <c r="BN24" s="159">
        <f t="shared" si="8"/>
        <v>44240052.91411832</v>
      </c>
      <c r="BO24" s="159">
        <f t="shared" si="8"/>
        <v>66135952.700490981</v>
      </c>
      <c r="BP24" s="159">
        <f t="shared" si="8"/>
        <v>66135952.700490981</v>
      </c>
      <c r="BQ24" s="159">
        <f t="shared" ref="BQ24:BX24" si="9">BQ8-BQ9</f>
        <v>43063655.843741894</v>
      </c>
      <c r="BR24" s="159">
        <f t="shared" si="9"/>
        <v>66135952.700490981</v>
      </c>
      <c r="BS24" s="159">
        <f t="shared" si="9"/>
        <v>66135952.700490981</v>
      </c>
      <c r="BT24" s="159">
        <f t="shared" si="9"/>
        <v>-584309529.85219395</v>
      </c>
      <c r="BU24" s="159">
        <f t="shared" si="9"/>
        <v>150969096.55870444</v>
      </c>
      <c r="BV24" s="159">
        <f t="shared" si="9"/>
        <v>143406923.07692307</v>
      </c>
      <c r="BW24" s="159">
        <f t="shared" si="9"/>
        <v>143406923.07692307</v>
      </c>
      <c r="BX24" s="166">
        <f t="shared" si="9"/>
        <v>95604615.384615391</v>
      </c>
    </row>
    <row r="25" spans="1:76" x14ac:dyDescent="0.3">
      <c r="A25" s="169"/>
      <c r="B25" s="83"/>
      <c r="C25" s="15" t="s">
        <v>18</v>
      </c>
      <c r="D25" s="101"/>
      <c r="E25" s="19">
        <f>E24/E8</f>
        <v>0.22749676203588373</v>
      </c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5"/>
    </row>
    <row r="26" spans="1:76" ht="15" thickBot="1" x14ac:dyDescent="0.35">
      <c r="A26" s="170"/>
      <c r="B26" s="84"/>
      <c r="C26" s="21" t="s">
        <v>19</v>
      </c>
      <c r="D26" s="102"/>
      <c r="E26" s="22">
        <f>E24/E9</f>
        <v>0.29449295595891239</v>
      </c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35"/>
    </row>
    <row r="27" spans="1:76" ht="15" thickBot="1" x14ac:dyDescent="0.35"/>
    <row r="28" spans="1:76" x14ac:dyDescent="0.3">
      <c r="C28" s="118" t="s">
        <v>105</v>
      </c>
      <c r="D28" s="119" t="s">
        <v>6</v>
      </c>
      <c r="E28" s="120">
        <f>SUM(F28:BX28)</f>
        <v>2930158295.0221825</v>
      </c>
      <c r="F28" s="120">
        <f>'Вспомогательная табл помесячно'!F8-'Вспомогательная табл помесячно'!F9</f>
        <v>-42707602.339181289</v>
      </c>
      <c r="G28" s="120">
        <f>'Вспомогательная табл помесячно'!G8-'Вспомогательная табл помесячно'!G9</f>
        <v>-42707602.339181289</v>
      </c>
      <c r="H28" s="120">
        <f>'Вспомогательная табл помесячно'!H8-'Вспомогательная табл помесячно'!H9</f>
        <v>-42707602.339181289</v>
      </c>
      <c r="I28" s="120">
        <f>'Вспомогательная табл помесячно'!I8-'Вспомогательная табл помесячно'!I9</f>
        <v>-79374269.005847961</v>
      </c>
      <c r="J28" s="120">
        <f>'Вспомогательная табл помесячно'!J8-'Вспомогательная табл помесячно'!J9</f>
        <v>-79374269.005847961</v>
      </c>
      <c r="K28" s="120">
        <f>'Вспомогательная табл помесячно'!K8-'Вспомогательная табл помесячно'!K9</f>
        <v>-79374269.005847961</v>
      </c>
      <c r="L28" s="120">
        <f>'Вспомогательная табл помесячно'!L8-'Вспомогательная табл помесячно'!L9</f>
        <v>-50036617.948718041</v>
      </c>
      <c r="M28" s="120">
        <f>'Вспомогательная табл помесячно'!M8-'Вспомогательная табл помесячно'!M9</f>
        <v>30792361.808367014</v>
      </c>
      <c r="N28" s="120">
        <f>'Вспомогательная табл помесячно'!N8-'Вспомогательная табл помесячно'!N9</f>
        <v>30792361.808367014</v>
      </c>
      <c r="O28" s="120">
        <f>'Вспомогательная табл помесячно'!O8-'Вспомогательная табл помесячно'!O9</f>
        <v>24827001.97031033</v>
      </c>
      <c r="P28" s="120">
        <f>'Вспомогательная табл помесячно'!P8-'Вспомогательная табл помесячно'!P9</f>
        <v>30792361.808367014</v>
      </c>
      <c r="Q28" s="120">
        <f>'Вспомогательная табл помесячно'!Q8-'Вспомогательная табл помесячно'!Q9</f>
        <v>30792361.808367014</v>
      </c>
      <c r="R28" s="120">
        <f>'Вспомогательная табл помесячно'!R8-'Вспомогательная табл помесячно'!R9</f>
        <v>49834975.46558702</v>
      </c>
      <c r="S28" s="120">
        <f>'Вспомогательная табл помесячно'!S8-'Вспомогательная табл помесячно'!S9</f>
        <v>61765695.141700387</v>
      </c>
      <c r="T28" s="120">
        <f>'Вспомогательная табл помесячно'!T8-'Вспомогательная табл помесячно'!T9</f>
        <v>61765695.141700387</v>
      </c>
      <c r="U28" s="120">
        <f>'Вспомогательная табл помесячно'!U8-'Вспомогательная табл помесячно'!U9</f>
        <v>49171635.506072849</v>
      </c>
      <c r="V28" s="120">
        <f>'Вспомогательная табл помесячно'!V8-'Вспомогательная табл помесячно'!V9</f>
        <v>61765695.141700387</v>
      </c>
      <c r="W28" s="120">
        <f>'Вспомогательная табл помесячно'!W8-'Вспомогательная табл помесячно'!W9</f>
        <v>61765695.141700387</v>
      </c>
      <c r="X28" s="120">
        <f>'Вспомогательная табл помесячно'!X8-'Вспомогательная табл помесячно'!X9</f>
        <v>50938975.46558702</v>
      </c>
      <c r="Y28" s="120">
        <f>'Вспомогательная табл помесячно'!Y8-'Вспомогательная табл помесячно'!Y9</f>
        <v>66135952.700490981</v>
      </c>
      <c r="Z28" s="120">
        <f>'Вспомогательная табл помесячно'!Z8-'Вспомогательная табл помесячно'!Z9</f>
        <v>66135952.700490981</v>
      </c>
      <c r="AA28" s="120">
        <f>'Вспомогательная табл помесячно'!AA8-'Вспомогательная табл помесячно'!AA9</f>
        <v>52930476.957532912</v>
      </c>
      <c r="AB28" s="120">
        <f>'Вспомогательная табл помесячно'!AB8-'Вспомогательная табл помесячно'!AB9</f>
        <v>66135952.700490981</v>
      </c>
      <c r="AC28" s="120">
        <f>'Вспомогательная табл помесячно'!AC8-'Вспомогательная табл помесячно'!AC9</f>
        <v>66135952.700490981</v>
      </c>
      <c r="AD28" s="120">
        <f>'Вспомогательная табл помесячно'!AD8-'Вспомогательная табл помесячно'!AD9</f>
        <v>50577682.816780061</v>
      </c>
      <c r="AE28" s="120">
        <f>'Вспомогательная табл помесячно'!AE8-'Вспомогательная табл помесячно'!AE9</f>
        <v>66135952.700490981</v>
      </c>
      <c r="AF28" s="120">
        <f>'Вспомогательная табл помесячно'!AF8-'Вспомогательная табл помесячно'!AF9</f>
        <v>66135952.700490981</v>
      </c>
      <c r="AG28" s="120">
        <f>'Вспомогательная табл помесячно'!AG8-'Вспомогательная табл помесячно'!AG9</f>
        <v>48224888.676027179</v>
      </c>
      <c r="AH28" s="120">
        <f>'Вспомогательная табл помесячно'!AH8-'Вспомогательная табл помесячно'!AH9</f>
        <v>66135952.700490981</v>
      </c>
      <c r="AI28" s="120">
        <f>'Вспомогательная табл помесячно'!AI8-'Вспомогательная табл помесячно'!AI9</f>
        <v>66135952.700490981</v>
      </c>
      <c r="AJ28" s="120">
        <f>'Вспомогательная табл помесячно'!AJ8-'Вспомогательная табл помесячно'!AJ9</f>
        <v>45872094.535274327</v>
      </c>
      <c r="AK28" s="120">
        <f>'Вспомогательная табл помесячно'!AK8-'Вспомогательная табл помесячно'!AK9</f>
        <v>66135952.700490981</v>
      </c>
      <c r="AL28" s="120">
        <f>'Вспомогательная табл помесячно'!AL8-'Вспомогательная табл помесячно'!AL9</f>
        <v>66135952.700490981</v>
      </c>
      <c r="AM28" s="120">
        <f>'Вспомогательная табл помесячно'!AM8-'Вспомогательная табл помесячно'!AM9</f>
        <v>54827626.547506213</v>
      </c>
      <c r="AN28" s="120">
        <f>'Вспомогательная табл помесячно'!AN8-'Вспомогательная табл помесячно'!AN9</f>
        <v>66135952.700490981</v>
      </c>
      <c r="AO28" s="120">
        <f>'Вспомогательная табл помесячно'!AO8-'Вспомогательная табл помесячно'!AO9</f>
        <v>66135952.700490981</v>
      </c>
      <c r="AP28" s="120">
        <f>'Вспомогательная табл помесячно'!AP8-'Вспомогательная табл помесячно'!AP9</f>
        <v>53651229.477129787</v>
      </c>
      <c r="AQ28" s="120">
        <f>'Вспомогательная табл помесячно'!AQ8-'Вспомогательная табл помесячно'!AQ9</f>
        <v>66135952.700490981</v>
      </c>
      <c r="AR28" s="120">
        <f>'Вспомогательная табл помесячно'!AR8-'Вспомогательная табл помесячно'!AR9</f>
        <v>66135952.700490981</v>
      </c>
      <c r="AS28" s="120">
        <f>'Вспомогательная табл помесячно'!AS8-'Вспомогательная табл помесячно'!AS9</f>
        <v>52474832.406753361</v>
      </c>
      <c r="AT28" s="120">
        <f>'Вспомогательная табл помесячно'!AT8-'Вспомогательная табл помесячно'!AT9</f>
        <v>66135952.700490981</v>
      </c>
      <c r="AU28" s="120">
        <f>'Вспомогательная табл помесячно'!AU8-'Вспомогательная табл помесячно'!AU9</f>
        <v>66135952.700490981</v>
      </c>
      <c r="AV28" s="120">
        <f>'Вспомогательная табл помесячно'!AV8-'Вспомогательная табл помесячно'!AV9</f>
        <v>51298435.336376935</v>
      </c>
      <c r="AW28" s="120">
        <f>'Вспомогательная табл помесячно'!AW8-'Вспомогательная табл помесячно'!AW9</f>
        <v>66135952.700490981</v>
      </c>
      <c r="AX28" s="120">
        <f>'Вспомогательная табл помесячно'!AX8-'Вспомогательная табл помесячно'!AX9</f>
        <v>66135952.700490981</v>
      </c>
      <c r="AY28" s="120">
        <f>'Вспомогательная табл помесячно'!AY8-'Вспомогательная табл помесячно'!AY9</f>
        <v>50122038.266000479</v>
      </c>
      <c r="AZ28" s="120">
        <f>'Вспомогательная табл помесячно'!AZ8-'Вспомогательная табл помесячно'!AZ9</f>
        <v>66135952.700490981</v>
      </c>
      <c r="BA28" s="120">
        <f>'Вспомогательная табл помесячно'!BA8-'Вспомогательная табл помесячно'!BA9</f>
        <v>66135952.700490981</v>
      </c>
      <c r="BB28" s="120">
        <f>'Вспомогательная табл помесячно'!BB8-'Вспомогательная табл помесячно'!BB9</f>
        <v>48945641.195624053</v>
      </c>
      <c r="BC28" s="120">
        <f>'Вспомогательная табл помесячно'!BC8-'Вспомогательная табл помесячно'!BC9</f>
        <v>66135952.700490981</v>
      </c>
      <c r="BD28" s="120">
        <f>'Вспомогательная табл помесячно'!BD8-'Вспомогательная табл помесячно'!BD9</f>
        <v>66135952.700490981</v>
      </c>
      <c r="BE28" s="120">
        <f>'Вспомогательная табл помесячно'!BE8-'Вспомогательная табл помесячно'!BE9</f>
        <v>47769244.125247627</v>
      </c>
      <c r="BF28" s="120">
        <f>'Вспомогательная табл помесячно'!BF8-'Вспомогательная табл помесячно'!BF9</f>
        <v>66135952.700490981</v>
      </c>
      <c r="BG28" s="120">
        <f>'Вспомогательная табл помесячно'!BG8-'Вспомогательная табл помесячно'!BG9</f>
        <v>66135952.700490981</v>
      </c>
      <c r="BH28" s="120">
        <f>'Вспомогательная табл помесячно'!BH8-'Вспомогательная табл помесячно'!BH9</f>
        <v>46592847.054871172</v>
      </c>
      <c r="BI28" s="120">
        <f>'Вспомогательная табл помесячно'!BI8-'Вспомогательная табл помесячно'!BI9</f>
        <v>66135952.700490981</v>
      </c>
      <c r="BJ28" s="120">
        <f>'Вспомогательная табл помесячно'!BJ8-'Вспомогательная табл помесячно'!BJ9</f>
        <v>66135952.700490981</v>
      </c>
      <c r="BK28" s="120">
        <f>'Вспомогательная табл помесячно'!BK8-'Вспомогательная табл помесячно'!BK9</f>
        <v>45416449.984494776</v>
      </c>
      <c r="BL28" s="120">
        <f>'Вспомогательная табл помесячно'!BL8-'Вспомогательная табл помесячно'!BL9</f>
        <v>66135952.700490981</v>
      </c>
      <c r="BM28" s="120">
        <f>'Вспомогательная табл помесячно'!BM8-'Вспомогательная табл помесячно'!BM9</f>
        <v>66135952.700490981</v>
      </c>
      <c r="BN28" s="120">
        <f>'Вспомогательная табл помесячно'!BN8-'Вспомогательная табл помесячно'!BN9</f>
        <v>44240052.91411832</v>
      </c>
      <c r="BO28" s="120">
        <f>'Вспомогательная табл помесячно'!BO8-'Вспомогательная табл помесячно'!BO9</f>
        <v>66135952.700490981</v>
      </c>
      <c r="BP28" s="120">
        <f>'Вспомогательная табл помесячно'!BP8-'Вспомогательная табл помесячно'!BP9</f>
        <v>66135952.700490981</v>
      </c>
      <c r="BQ28" s="120">
        <f>'Вспомогательная табл помесячно'!BQ8-'Вспомогательная табл помесячно'!BQ9</f>
        <v>43063655.843741894</v>
      </c>
      <c r="BR28" s="120">
        <f>'Вспомогательная табл помесячно'!BR8-'Вспомогательная табл помесячно'!BR9</f>
        <v>66135952.700490981</v>
      </c>
      <c r="BS28" s="120">
        <f>'Вспомогательная табл помесячно'!BS8-'Вспомогательная табл помесячно'!BS9</f>
        <v>66135952.700490981</v>
      </c>
      <c r="BT28" s="120">
        <f>'Вспомогательная табл помесячно'!BT8-'Вспомогательная табл помесячно'!BT9</f>
        <v>-584309529.85219395</v>
      </c>
      <c r="BU28" s="120">
        <f>'Вспомогательная табл помесячно'!BU8-'Вспомогательная табл помесячно'!BU9</f>
        <v>150969096.55870444</v>
      </c>
      <c r="BV28" s="120">
        <f>'Вспомогательная табл помесячно'!BV8-'Вспомогательная табл помесячно'!BV9</f>
        <v>143406923.07692307</v>
      </c>
      <c r="BW28" s="120">
        <f>'Вспомогательная табл помесячно'!BW8-'Вспомогательная табл помесячно'!BW9</f>
        <v>143406923.07692307</v>
      </c>
      <c r="BX28" s="121">
        <f>'Вспомогательная табл помесячно'!BX8-'Вспомогательная табл помесячно'!BX9</f>
        <v>95604615.384615391</v>
      </c>
    </row>
    <row r="29" spans="1:76" x14ac:dyDescent="0.3">
      <c r="C29" s="122" t="s">
        <v>120</v>
      </c>
      <c r="D29" s="123"/>
      <c r="E29" s="7">
        <f>BX29</f>
        <v>2930158295.0221825</v>
      </c>
      <c r="F29" s="124">
        <f>F28</f>
        <v>-42707602.339181289</v>
      </c>
      <c r="G29" s="124">
        <f t="shared" ref="G29:AL29" si="10">G28+F29</f>
        <v>-85415204.678362578</v>
      </c>
      <c r="H29" s="124">
        <f t="shared" si="10"/>
        <v>-128122807.01754387</v>
      </c>
      <c r="I29" s="124">
        <f t="shared" si="10"/>
        <v>-207497076.02339184</v>
      </c>
      <c r="J29" s="124">
        <f t="shared" si="10"/>
        <v>-286871345.02923977</v>
      </c>
      <c r="K29" s="124">
        <f t="shared" si="10"/>
        <v>-366245614.0350877</v>
      </c>
      <c r="L29" s="124">
        <f t="shared" si="10"/>
        <v>-416282231.98380578</v>
      </c>
      <c r="M29" s="124">
        <f t="shared" si="10"/>
        <v>-385489870.17543876</v>
      </c>
      <c r="N29" s="124">
        <f t="shared" si="10"/>
        <v>-354697508.36707175</v>
      </c>
      <c r="O29" s="124">
        <f t="shared" si="10"/>
        <v>-329870506.39676142</v>
      </c>
      <c r="P29" s="124">
        <f t="shared" si="10"/>
        <v>-299078144.5883944</v>
      </c>
      <c r="Q29" s="124">
        <f t="shared" si="10"/>
        <v>-268285782.78002739</v>
      </c>
      <c r="R29" s="124">
        <f t="shared" si="10"/>
        <v>-218450807.31444037</v>
      </c>
      <c r="S29" s="124">
        <f t="shared" si="10"/>
        <v>-156685112.17273998</v>
      </c>
      <c r="T29" s="124">
        <f t="shared" si="10"/>
        <v>-94919417.031039596</v>
      </c>
      <c r="U29" s="124">
        <f t="shared" si="10"/>
        <v>-45747781.524966747</v>
      </c>
      <c r="V29" s="124">
        <f t="shared" si="10"/>
        <v>16017913.61673364</v>
      </c>
      <c r="W29" s="124">
        <f t="shared" si="10"/>
        <v>77783608.758434027</v>
      </c>
      <c r="X29" s="124">
        <f t="shared" si="10"/>
        <v>128722584.22402105</v>
      </c>
      <c r="Y29" s="124">
        <f t="shared" si="10"/>
        <v>194858536.92451203</v>
      </c>
      <c r="Z29" s="124">
        <f t="shared" si="10"/>
        <v>260994489.62500301</v>
      </c>
      <c r="AA29" s="124">
        <f t="shared" si="10"/>
        <v>313924966.58253592</v>
      </c>
      <c r="AB29" s="124">
        <f t="shared" si="10"/>
        <v>380060919.28302693</v>
      </c>
      <c r="AC29" s="124">
        <f t="shared" si="10"/>
        <v>446196871.98351789</v>
      </c>
      <c r="AD29" s="124">
        <f t="shared" si="10"/>
        <v>496774554.80029798</v>
      </c>
      <c r="AE29" s="124">
        <f t="shared" si="10"/>
        <v>562910507.50078893</v>
      </c>
      <c r="AF29" s="124">
        <f t="shared" si="10"/>
        <v>629046460.20127988</v>
      </c>
      <c r="AG29" s="124">
        <f t="shared" si="10"/>
        <v>677271348.87730706</v>
      </c>
      <c r="AH29" s="124">
        <f t="shared" si="10"/>
        <v>743407301.57779801</v>
      </c>
      <c r="AI29" s="124">
        <f t="shared" si="10"/>
        <v>809543254.27828896</v>
      </c>
      <c r="AJ29" s="124">
        <f t="shared" si="10"/>
        <v>855415348.81356335</v>
      </c>
      <c r="AK29" s="124">
        <f t="shared" si="10"/>
        <v>921551301.5140543</v>
      </c>
      <c r="AL29" s="124">
        <f t="shared" si="10"/>
        <v>987687254.21454525</v>
      </c>
      <c r="AM29" s="124">
        <f t="shared" ref="AM29:BR29" si="11">AM28+AL29</f>
        <v>1042514880.7620515</v>
      </c>
      <c r="AN29" s="124">
        <f t="shared" si="11"/>
        <v>1108650833.4625425</v>
      </c>
      <c r="AO29" s="124">
        <f t="shared" si="11"/>
        <v>1174786786.1630335</v>
      </c>
      <c r="AP29" s="124">
        <f t="shared" si="11"/>
        <v>1228438015.6401632</v>
      </c>
      <c r="AQ29" s="124">
        <f t="shared" si="11"/>
        <v>1294573968.3406541</v>
      </c>
      <c r="AR29" s="124">
        <f t="shared" si="11"/>
        <v>1360709921.0411451</v>
      </c>
      <c r="AS29" s="124">
        <f t="shared" si="11"/>
        <v>1413184753.4478984</v>
      </c>
      <c r="AT29" s="124">
        <f t="shared" si="11"/>
        <v>1479320706.1483893</v>
      </c>
      <c r="AU29" s="124">
        <f t="shared" si="11"/>
        <v>1545456658.8488803</v>
      </c>
      <c r="AV29" s="124">
        <f t="shared" si="11"/>
        <v>1596755094.1852572</v>
      </c>
      <c r="AW29" s="124">
        <f t="shared" si="11"/>
        <v>1662891046.8857481</v>
      </c>
      <c r="AX29" s="124">
        <f t="shared" si="11"/>
        <v>1729026999.5862391</v>
      </c>
      <c r="AY29" s="124">
        <f t="shared" si="11"/>
        <v>1779149037.8522396</v>
      </c>
      <c r="AZ29" s="124">
        <f t="shared" si="11"/>
        <v>1845284990.5527306</v>
      </c>
      <c r="BA29" s="124">
        <f t="shared" si="11"/>
        <v>1911420943.2532215</v>
      </c>
      <c r="BB29" s="124">
        <f t="shared" si="11"/>
        <v>1960366584.4488456</v>
      </c>
      <c r="BC29" s="124">
        <f t="shared" si="11"/>
        <v>2026502537.1493366</v>
      </c>
      <c r="BD29" s="124">
        <f t="shared" si="11"/>
        <v>2092638489.8498275</v>
      </c>
      <c r="BE29" s="124">
        <f t="shared" si="11"/>
        <v>2140407733.9750752</v>
      </c>
      <c r="BF29" s="124">
        <f t="shared" si="11"/>
        <v>2206543686.6755662</v>
      </c>
      <c r="BG29" s="124">
        <f t="shared" si="11"/>
        <v>2272679639.3760571</v>
      </c>
      <c r="BH29" s="124">
        <f t="shared" si="11"/>
        <v>2319272486.4309282</v>
      </c>
      <c r="BI29" s="124">
        <f t="shared" si="11"/>
        <v>2385408439.1314192</v>
      </c>
      <c r="BJ29" s="124">
        <f t="shared" si="11"/>
        <v>2451544391.8319101</v>
      </c>
      <c r="BK29" s="124">
        <f t="shared" si="11"/>
        <v>2496960841.8164048</v>
      </c>
      <c r="BL29" s="124">
        <f t="shared" si="11"/>
        <v>2563096794.5168958</v>
      </c>
      <c r="BM29" s="124">
        <f t="shared" si="11"/>
        <v>2629232747.2173867</v>
      </c>
      <c r="BN29" s="124">
        <f t="shared" si="11"/>
        <v>2673472800.131505</v>
      </c>
      <c r="BO29" s="124">
        <f t="shared" si="11"/>
        <v>2739608752.831996</v>
      </c>
      <c r="BP29" s="124">
        <f t="shared" si="11"/>
        <v>2805744705.5324869</v>
      </c>
      <c r="BQ29" s="124">
        <f t="shared" si="11"/>
        <v>2848808361.3762288</v>
      </c>
      <c r="BR29" s="124">
        <f t="shared" si="11"/>
        <v>2914944314.0767198</v>
      </c>
      <c r="BS29" s="124">
        <f t="shared" ref="BS29:BX29" si="12">BS28+BR29</f>
        <v>2981080266.7772107</v>
      </c>
      <c r="BT29" s="124">
        <f t="shared" si="12"/>
        <v>2396770736.9250169</v>
      </c>
      <c r="BU29" s="124">
        <f t="shared" si="12"/>
        <v>2547739833.4837213</v>
      </c>
      <c r="BV29" s="124">
        <f t="shared" si="12"/>
        <v>2691146756.5606441</v>
      </c>
      <c r="BW29" s="124">
        <f t="shared" si="12"/>
        <v>2834553679.637567</v>
      </c>
      <c r="BX29" s="125">
        <f t="shared" si="12"/>
        <v>2930158295.0221825</v>
      </c>
    </row>
    <row r="30" spans="1:76" x14ac:dyDescent="0.3">
      <c r="C30" s="122" t="s">
        <v>108</v>
      </c>
      <c r="D30" s="123" t="s">
        <v>43</v>
      </c>
      <c r="E30" s="4">
        <f>SUM(F30:BX30)</f>
        <v>16</v>
      </c>
      <c r="F30" s="4">
        <f t="shared" ref="F30:AK30" si="13">IF(F29&lt;0,1,0)</f>
        <v>1</v>
      </c>
      <c r="G30" s="4">
        <f t="shared" si="13"/>
        <v>1</v>
      </c>
      <c r="H30" s="4">
        <f t="shared" si="13"/>
        <v>1</v>
      </c>
      <c r="I30" s="4">
        <f t="shared" si="13"/>
        <v>1</v>
      </c>
      <c r="J30" s="4">
        <f t="shared" si="13"/>
        <v>1</v>
      </c>
      <c r="K30" s="4">
        <f t="shared" si="13"/>
        <v>1</v>
      </c>
      <c r="L30" s="4">
        <f t="shared" si="13"/>
        <v>1</v>
      </c>
      <c r="M30" s="4">
        <f t="shared" si="13"/>
        <v>1</v>
      </c>
      <c r="N30" s="4">
        <f t="shared" si="13"/>
        <v>1</v>
      </c>
      <c r="O30" s="4">
        <f t="shared" si="13"/>
        <v>1</v>
      </c>
      <c r="P30" s="4">
        <f t="shared" si="13"/>
        <v>1</v>
      </c>
      <c r="Q30" s="4">
        <f t="shared" si="13"/>
        <v>1</v>
      </c>
      <c r="R30" s="4">
        <f t="shared" si="13"/>
        <v>1</v>
      </c>
      <c r="S30" s="4">
        <f t="shared" si="13"/>
        <v>1</v>
      </c>
      <c r="T30" s="4">
        <f t="shared" si="13"/>
        <v>1</v>
      </c>
      <c r="U30" s="4">
        <f t="shared" si="13"/>
        <v>1</v>
      </c>
      <c r="V30" s="4">
        <f t="shared" si="13"/>
        <v>0</v>
      </c>
      <c r="W30" s="4">
        <f t="shared" si="13"/>
        <v>0</v>
      </c>
      <c r="X30" s="4">
        <f t="shared" si="13"/>
        <v>0</v>
      </c>
      <c r="Y30" s="4">
        <f t="shared" si="13"/>
        <v>0</v>
      </c>
      <c r="Z30" s="4">
        <f t="shared" si="13"/>
        <v>0</v>
      </c>
      <c r="AA30" s="4">
        <f t="shared" si="13"/>
        <v>0</v>
      </c>
      <c r="AB30" s="4">
        <f t="shared" si="13"/>
        <v>0</v>
      </c>
      <c r="AC30" s="4">
        <f t="shared" si="13"/>
        <v>0</v>
      </c>
      <c r="AD30" s="4">
        <f t="shared" si="13"/>
        <v>0</v>
      </c>
      <c r="AE30" s="4">
        <f t="shared" si="13"/>
        <v>0</v>
      </c>
      <c r="AF30" s="4">
        <f t="shared" si="13"/>
        <v>0</v>
      </c>
      <c r="AG30" s="4">
        <f t="shared" si="13"/>
        <v>0</v>
      </c>
      <c r="AH30" s="4">
        <f t="shared" si="13"/>
        <v>0</v>
      </c>
      <c r="AI30" s="4">
        <f t="shared" si="13"/>
        <v>0</v>
      </c>
      <c r="AJ30" s="4">
        <f t="shared" si="13"/>
        <v>0</v>
      </c>
      <c r="AK30" s="4">
        <f t="shared" si="13"/>
        <v>0</v>
      </c>
      <c r="AL30" s="4">
        <f t="shared" ref="AL30:BQ30" si="14">IF(AL29&lt;0,1,0)</f>
        <v>0</v>
      </c>
      <c r="AM30" s="4">
        <f t="shared" si="14"/>
        <v>0</v>
      </c>
      <c r="AN30" s="4">
        <f t="shared" si="14"/>
        <v>0</v>
      </c>
      <c r="AO30" s="4">
        <f t="shared" si="14"/>
        <v>0</v>
      </c>
      <c r="AP30" s="4">
        <f t="shared" si="14"/>
        <v>0</v>
      </c>
      <c r="AQ30" s="4">
        <f t="shared" si="14"/>
        <v>0</v>
      </c>
      <c r="AR30" s="4">
        <f t="shared" si="14"/>
        <v>0</v>
      </c>
      <c r="AS30" s="4">
        <f t="shared" si="14"/>
        <v>0</v>
      </c>
      <c r="AT30" s="4">
        <f t="shared" si="14"/>
        <v>0</v>
      </c>
      <c r="AU30" s="4">
        <f t="shared" si="14"/>
        <v>0</v>
      </c>
      <c r="AV30" s="4">
        <f t="shared" si="14"/>
        <v>0</v>
      </c>
      <c r="AW30" s="4">
        <f t="shared" si="14"/>
        <v>0</v>
      </c>
      <c r="AX30" s="4">
        <f t="shared" si="14"/>
        <v>0</v>
      </c>
      <c r="AY30" s="4">
        <f t="shared" si="14"/>
        <v>0</v>
      </c>
      <c r="AZ30" s="4">
        <f t="shared" si="14"/>
        <v>0</v>
      </c>
      <c r="BA30" s="4">
        <f t="shared" si="14"/>
        <v>0</v>
      </c>
      <c r="BB30" s="4">
        <f t="shared" si="14"/>
        <v>0</v>
      </c>
      <c r="BC30" s="4">
        <f t="shared" si="14"/>
        <v>0</v>
      </c>
      <c r="BD30" s="4">
        <f t="shared" si="14"/>
        <v>0</v>
      </c>
      <c r="BE30" s="4">
        <f t="shared" si="14"/>
        <v>0</v>
      </c>
      <c r="BF30" s="4">
        <f t="shared" si="14"/>
        <v>0</v>
      </c>
      <c r="BG30" s="4">
        <f t="shared" si="14"/>
        <v>0</v>
      </c>
      <c r="BH30" s="4">
        <f t="shared" si="14"/>
        <v>0</v>
      </c>
      <c r="BI30" s="4">
        <f t="shared" si="14"/>
        <v>0</v>
      </c>
      <c r="BJ30" s="4">
        <f t="shared" si="14"/>
        <v>0</v>
      </c>
      <c r="BK30" s="4">
        <f t="shared" si="14"/>
        <v>0</v>
      </c>
      <c r="BL30" s="4">
        <f t="shared" si="14"/>
        <v>0</v>
      </c>
      <c r="BM30" s="4">
        <f t="shared" si="14"/>
        <v>0</v>
      </c>
      <c r="BN30" s="4">
        <f t="shared" si="14"/>
        <v>0</v>
      </c>
      <c r="BO30" s="4">
        <f t="shared" si="14"/>
        <v>0</v>
      </c>
      <c r="BP30" s="4">
        <f t="shared" si="14"/>
        <v>0</v>
      </c>
      <c r="BQ30" s="4">
        <f t="shared" si="14"/>
        <v>0</v>
      </c>
      <c r="BR30" s="4">
        <f t="shared" ref="BR30:BX30" si="15">IF(BR29&lt;0,1,0)</f>
        <v>0</v>
      </c>
      <c r="BS30" s="4">
        <f t="shared" si="15"/>
        <v>0</v>
      </c>
      <c r="BT30" s="4">
        <f t="shared" si="15"/>
        <v>0</v>
      </c>
      <c r="BU30" s="4">
        <f t="shared" si="15"/>
        <v>0</v>
      </c>
      <c r="BV30" s="4">
        <f t="shared" si="15"/>
        <v>0</v>
      </c>
      <c r="BW30" s="4">
        <f t="shared" si="15"/>
        <v>0</v>
      </c>
      <c r="BX30" s="5">
        <f t="shared" si="15"/>
        <v>0</v>
      </c>
    </row>
    <row r="31" spans="1:76" x14ac:dyDescent="0.3">
      <c r="C31" s="122" t="s">
        <v>106</v>
      </c>
      <c r="D31" s="123" t="s">
        <v>6</v>
      </c>
      <c r="E31" s="7">
        <f>SUM(F31:BX31)</f>
        <v>2930158295.0221896</v>
      </c>
      <c r="F31" s="7">
        <f>'Вспомогательная табл помесячно'!F8-'Вспомогательная табл помесячно'!F9</f>
        <v>-42707602.339181289</v>
      </c>
      <c r="G31" s="7">
        <f>'Вспомогательная табл помесячно'!G8-'Вспомогательная табл помесячно'!G9</f>
        <v>-42707602.339181289</v>
      </c>
      <c r="H31" s="7">
        <f>'Вспомогательная табл помесячно'!H8-'Вспомогательная табл помесячно'!H9</f>
        <v>-42707602.339181289</v>
      </c>
      <c r="I31" s="7">
        <f>'Вспомогательная табл помесячно'!I8-'Вспомогательная табл помесячно'!I9</f>
        <v>-79374269.005847961</v>
      </c>
      <c r="J31" s="7">
        <f>'Вспомогательная табл помесячно'!J8-'Вспомогательная табл помесячно'!J9</f>
        <v>-79374269.005847961</v>
      </c>
      <c r="K31" s="7">
        <f>'Вспомогательная табл помесячно'!K8-'Вспомогательная табл помесячно'!K9</f>
        <v>-79374269.005847961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  <c r="Q31" s="7">
        <v>0</v>
      </c>
      <c r="R31" s="7">
        <v>0</v>
      </c>
      <c r="S31" s="7">
        <v>0</v>
      </c>
      <c r="T31" s="7">
        <v>0</v>
      </c>
      <c r="U31" s="7">
        <v>0</v>
      </c>
      <c r="V31" s="7">
        <v>0</v>
      </c>
      <c r="W31" s="7">
        <v>0</v>
      </c>
      <c r="X31" s="7">
        <v>0</v>
      </c>
      <c r="Y31" s="7">
        <v>0</v>
      </c>
      <c r="Z31" s="7">
        <v>0</v>
      </c>
      <c r="AA31" s="7">
        <v>0</v>
      </c>
      <c r="AB31" s="7">
        <v>0</v>
      </c>
      <c r="AC31" s="7">
        <v>0</v>
      </c>
      <c r="AD31" s="7">
        <v>0</v>
      </c>
      <c r="AE31" s="7">
        <v>0</v>
      </c>
      <c r="AF31" s="7">
        <v>0</v>
      </c>
      <c r="AG31" s="7">
        <v>0</v>
      </c>
      <c r="AH31" s="7">
        <v>0</v>
      </c>
      <c r="AI31" s="7">
        <v>0</v>
      </c>
      <c r="AJ31" s="7">
        <v>0</v>
      </c>
      <c r="AK31" s="7">
        <v>0</v>
      </c>
      <c r="AL31" s="7">
        <v>0</v>
      </c>
      <c r="AM31" s="7">
        <v>0</v>
      </c>
      <c r="AN31" s="7">
        <v>0</v>
      </c>
      <c r="AO31" s="7">
        <v>0</v>
      </c>
      <c r="AP31" s="7">
        <v>0</v>
      </c>
      <c r="AQ31" s="7">
        <v>0</v>
      </c>
      <c r="AR31" s="7">
        <v>0</v>
      </c>
      <c r="AS31" s="7">
        <v>0</v>
      </c>
      <c r="AT31" s="7">
        <v>0</v>
      </c>
      <c r="AU31" s="7">
        <v>0</v>
      </c>
      <c r="AV31" s="7">
        <v>0</v>
      </c>
      <c r="AW31" s="7">
        <v>0</v>
      </c>
      <c r="AX31" s="7">
        <v>0</v>
      </c>
      <c r="AY31" s="7">
        <v>0</v>
      </c>
      <c r="AZ31" s="7">
        <v>0</v>
      </c>
      <c r="BA31" s="7">
        <v>0</v>
      </c>
      <c r="BB31" s="7">
        <v>0</v>
      </c>
      <c r="BC31" s="7">
        <v>0</v>
      </c>
      <c r="BD31" s="7">
        <v>0</v>
      </c>
      <c r="BE31" s="7">
        <v>0</v>
      </c>
      <c r="BF31" s="7">
        <v>0</v>
      </c>
      <c r="BG31" s="7">
        <v>0</v>
      </c>
      <c r="BH31" s="7">
        <v>0</v>
      </c>
      <c r="BI31" s="7">
        <v>0</v>
      </c>
      <c r="BJ31" s="7">
        <v>0</v>
      </c>
      <c r="BK31" s="7">
        <v>0</v>
      </c>
      <c r="BL31" s="7">
        <v>0</v>
      </c>
      <c r="BM31" s="7">
        <v>0</v>
      </c>
      <c r="BN31" s="7">
        <v>0</v>
      </c>
      <c r="BO31" s="7">
        <v>0</v>
      </c>
      <c r="BP31" s="7">
        <v>0</v>
      </c>
      <c r="BQ31" s="7">
        <v>0</v>
      </c>
      <c r="BR31" s="7">
        <v>0</v>
      </c>
      <c r="BS31" s="7">
        <v>0</v>
      </c>
      <c r="BT31" s="7">
        <f>SUM('Вспомогательная табл помесячно'!L8:BT8)-SUM('Вспомогательная табл помесячно'!L9:BT9)</f>
        <v>2763016350.9601116</v>
      </c>
      <c r="BU31" s="7">
        <f>'Вспомогательная табл помесячно'!BU8-'Вспомогательная табл помесячно'!BU9</f>
        <v>150969096.55870444</v>
      </c>
      <c r="BV31" s="7">
        <f>'Вспомогательная табл помесячно'!BV8-'Вспомогательная табл помесячно'!BV9</f>
        <v>143406923.07692307</v>
      </c>
      <c r="BW31" s="7">
        <f>'Вспомогательная табл помесячно'!BW8-'Вспомогательная табл помесячно'!BW9</f>
        <v>143406923.07692307</v>
      </c>
      <c r="BX31" s="81">
        <f>'Вспомогательная табл помесячно'!BX8-'Вспомогательная табл помесячно'!BX9</f>
        <v>95604615.384615391</v>
      </c>
    </row>
    <row r="32" spans="1:76" x14ac:dyDescent="0.3">
      <c r="C32" s="122" t="s">
        <v>107</v>
      </c>
      <c r="D32" s="123" t="s">
        <v>6</v>
      </c>
      <c r="E32" s="7">
        <f>BX32</f>
        <v>2930158295.0221896</v>
      </c>
      <c r="F32" s="124">
        <f>F31</f>
        <v>-42707602.339181289</v>
      </c>
      <c r="G32" s="124">
        <f t="shared" ref="G32:AL32" si="16">G31+F32</f>
        <v>-85415204.678362578</v>
      </c>
      <c r="H32" s="124">
        <f t="shared" si="16"/>
        <v>-128122807.01754387</v>
      </c>
      <c r="I32" s="124">
        <f t="shared" si="16"/>
        <v>-207497076.02339184</v>
      </c>
      <c r="J32" s="124">
        <f t="shared" si="16"/>
        <v>-286871345.02923977</v>
      </c>
      <c r="K32" s="124">
        <f t="shared" si="16"/>
        <v>-366245614.0350877</v>
      </c>
      <c r="L32" s="124">
        <f t="shared" si="16"/>
        <v>-366245614.0350877</v>
      </c>
      <c r="M32" s="124">
        <f t="shared" si="16"/>
        <v>-366245614.0350877</v>
      </c>
      <c r="N32" s="124">
        <f t="shared" si="16"/>
        <v>-366245614.0350877</v>
      </c>
      <c r="O32" s="124">
        <f t="shared" si="16"/>
        <v>-366245614.0350877</v>
      </c>
      <c r="P32" s="124">
        <f t="shared" si="16"/>
        <v>-366245614.0350877</v>
      </c>
      <c r="Q32" s="124">
        <f t="shared" si="16"/>
        <v>-366245614.0350877</v>
      </c>
      <c r="R32" s="124">
        <f t="shared" si="16"/>
        <v>-366245614.0350877</v>
      </c>
      <c r="S32" s="124">
        <f t="shared" si="16"/>
        <v>-366245614.0350877</v>
      </c>
      <c r="T32" s="124">
        <f t="shared" si="16"/>
        <v>-366245614.0350877</v>
      </c>
      <c r="U32" s="124">
        <f t="shared" si="16"/>
        <v>-366245614.0350877</v>
      </c>
      <c r="V32" s="124">
        <f t="shared" si="16"/>
        <v>-366245614.0350877</v>
      </c>
      <c r="W32" s="124">
        <f t="shared" si="16"/>
        <v>-366245614.0350877</v>
      </c>
      <c r="X32" s="124">
        <f t="shared" si="16"/>
        <v>-366245614.0350877</v>
      </c>
      <c r="Y32" s="124">
        <f t="shared" si="16"/>
        <v>-366245614.0350877</v>
      </c>
      <c r="Z32" s="124">
        <f t="shared" si="16"/>
        <v>-366245614.0350877</v>
      </c>
      <c r="AA32" s="124">
        <f t="shared" si="16"/>
        <v>-366245614.0350877</v>
      </c>
      <c r="AB32" s="124">
        <f t="shared" si="16"/>
        <v>-366245614.0350877</v>
      </c>
      <c r="AC32" s="124">
        <f t="shared" si="16"/>
        <v>-366245614.0350877</v>
      </c>
      <c r="AD32" s="124">
        <f t="shared" si="16"/>
        <v>-366245614.0350877</v>
      </c>
      <c r="AE32" s="124">
        <f t="shared" si="16"/>
        <v>-366245614.0350877</v>
      </c>
      <c r="AF32" s="124">
        <f t="shared" si="16"/>
        <v>-366245614.0350877</v>
      </c>
      <c r="AG32" s="124">
        <f t="shared" si="16"/>
        <v>-366245614.0350877</v>
      </c>
      <c r="AH32" s="124">
        <f t="shared" si="16"/>
        <v>-366245614.0350877</v>
      </c>
      <c r="AI32" s="124">
        <f t="shared" si="16"/>
        <v>-366245614.0350877</v>
      </c>
      <c r="AJ32" s="124">
        <f t="shared" si="16"/>
        <v>-366245614.0350877</v>
      </c>
      <c r="AK32" s="124">
        <f t="shared" si="16"/>
        <v>-366245614.0350877</v>
      </c>
      <c r="AL32" s="124">
        <f t="shared" si="16"/>
        <v>-366245614.0350877</v>
      </c>
      <c r="AM32" s="124">
        <f t="shared" ref="AM32:BR32" si="17">AM31+AL32</f>
        <v>-366245614.0350877</v>
      </c>
      <c r="AN32" s="124">
        <f t="shared" si="17"/>
        <v>-366245614.0350877</v>
      </c>
      <c r="AO32" s="124">
        <f t="shared" si="17"/>
        <v>-366245614.0350877</v>
      </c>
      <c r="AP32" s="124">
        <f t="shared" si="17"/>
        <v>-366245614.0350877</v>
      </c>
      <c r="AQ32" s="124">
        <f t="shared" si="17"/>
        <v>-366245614.0350877</v>
      </c>
      <c r="AR32" s="124">
        <f t="shared" si="17"/>
        <v>-366245614.0350877</v>
      </c>
      <c r="AS32" s="124">
        <f t="shared" si="17"/>
        <v>-366245614.0350877</v>
      </c>
      <c r="AT32" s="124">
        <f t="shared" si="17"/>
        <v>-366245614.0350877</v>
      </c>
      <c r="AU32" s="124">
        <f t="shared" si="17"/>
        <v>-366245614.0350877</v>
      </c>
      <c r="AV32" s="124">
        <f t="shared" si="17"/>
        <v>-366245614.0350877</v>
      </c>
      <c r="AW32" s="124">
        <f t="shared" si="17"/>
        <v>-366245614.0350877</v>
      </c>
      <c r="AX32" s="124">
        <f t="shared" si="17"/>
        <v>-366245614.0350877</v>
      </c>
      <c r="AY32" s="124">
        <f t="shared" si="17"/>
        <v>-366245614.0350877</v>
      </c>
      <c r="AZ32" s="124">
        <f t="shared" si="17"/>
        <v>-366245614.0350877</v>
      </c>
      <c r="BA32" s="124">
        <f t="shared" si="17"/>
        <v>-366245614.0350877</v>
      </c>
      <c r="BB32" s="124">
        <f t="shared" si="17"/>
        <v>-366245614.0350877</v>
      </c>
      <c r="BC32" s="124">
        <f t="shared" si="17"/>
        <v>-366245614.0350877</v>
      </c>
      <c r="BD32" s="124">
        <f t="shared" si="17"/>
        <v>-366245614.0350877</v>
      </c>
      <c r="BE32" s="124">
        <f t="shared" si="17"/>
        <v>-366245614.0350877</v>
      </c>
      <c r="BF32" s="124">
        <f t="shared" si="17"/>
        <v>-366245614.0350877</v>
      </c>
      <c r="BG32" s="124">
        <f t="shared" si="17"/>
        <v>-366245614.0350877</v>
      </c>
      <c r="BH32" s="124">
        <f t="shared" si="17"/>
        <v>-366245614.0350877</v>
      </c>
      <c r="BI32" s="124">
        <f t="shared" si="17"/>
        <v>-366245614.0350877</v>
      </c>
      <c r="BJ32" s="124">
        <f t="shared" si="17"/>
        <v>-366245614.0350877</v>
      </c>
      <c r="BK32" s="124">
        <f t="shared" si="17"/>
        <v>-366245614.0350877</v>
      </c>
      <c r="BL32" s="124">
        <f t="shared" si="17"/>
        <v>-366245614.0350877</v>
      </c>
      <c r="BM32" s="124">
        <f t="shared" si="17"/>
        <v>-366245614.0350877</v>
      </c>
      <c r="BN32" s="124">
        <f t="shared" si="17"/>
        <v>-366245614.0350877</v>
      </c>
      <c r="BO32" s="124">
        <f t="shared" si="17"/>
        <v>-366245614.0350877</v>
      </c>
      <c r="BP32" s="124">
        <f t="shared" si="17"/>
        <v>-366245614.0350877</v>
      </c>
      <c r="BQ32" s="124">
        <f t="shared" si="17"/>
        <v>-366245614.0350877</v>
      </c>
      <c r="BR32" s="124">
        <f t="shared" si="17"/>
        <v>-366245614.0350877</v>
      </c>
      <c r="BS32" s="124">
        <f t="shared" ref="BS32:BX32" si="18">BS31+BR32</f>
        <v>-366245614.0350877</v>
      </c>
      <c r="BT32" s="124">
        <f t="shared" si="18"/>
        <v>2396770736.925024</v>
      </c>
      <c r="BU32" s="124">
        <f t="shared" si="18"/>
        <v>2547739833.4837284</v>
      </c>
      <c r="BV32" s="124">
        <f t="shared" si="18"/>
        <v>2691146756.5606513</v>
      </c>
      <c r="BW32" s="124">
        <f t="shared" si="18"/>
        <v>2834553679.6375742</v>
      </c>
      <c r="BX32" s="125">
        <f t="shared" si="18"/>
        <v>2930158295.0221896</v>
      </c>
    </row>
    <row r="33" spans="3:76" ht="15" thickBot="1" x14ac:dyDescent="0.35">
      <c r="C33" s="126" t="s">
        <v>121</v>
      </c>
      <c r="D33" s="127" t="s">
        <v>43</v>
      </c>
      <c r="E33" s="6">
        <f>SUM(F33:BX33)</f>
        <v>66</v>
      </c>
      <c r="F33" s="6">
        <f t="shared" ref="F33:AK33" si="19">IF(F32&lt;0,1,0)</f>
        <v>1</v>
      </c>
      <c r="G33" s="6">
        <f t="shared" si="19"/>
        <v>1</v>
      </c>
      <c r="H33" s="6">
        <f t="shared" si="19"/>
        <v>1</v>
      </c>
      <c r="I33" s="6">
        <f t="shared" si="19"/>
        <v>1</v>
      </c>
      <c r="J33" s="6">
        <f t="shared" si="19"/>
        <v>1</v>
      </c>
      <c r="K33" s="6">
        <f t="shared" si="19"/>
        <v>1</v>
      </c>
      <c r="L33" s="6">
        <f t="shared" si="19"/>
        <v>1</v>
      </c>
      <c r="M33" s="6">
        <f t="shared" si="19"/>
        <v>1</v>
      </c>
      <c r="N33" s="6">
        <f t="shared" si="19"/>
        <v>1</v>
      </c>
      <c r="O33" s="6">
        <f t="shared" si="19"/>
        <v>1</v>
      </c>
      <c r="P33" s="6">
        <f t="shared" si="19"/>
        <v>1</v>
      </c>
      <c r="Q33" s="6">
        <f t="shared" si="19"/>
        <v>1</v>
      </c>
      <c r="R33" s="6">
        <f t="shared" si="19"/>
        <v>1</v>
      </c>
      <c r="S33" s="6">
        <f t="shared" si="19"/>
        <v>1</v>
      </c>
      <c r="T33" s="6">
        <f t="shared" si="19"/>
        <v>1</v>
      </c>
      <c r="U33" s="6">
        <f t="shared" si="19"/>
        <v>1</v>
      </c>
      <c r="V33" s="6">
        <f t="shared" si="19"/>
        <v>1</v>
      </c>
      <c r="W33" s="6">
        <f t="shared" si="19"/>
        <v>1</v>
      </c>
      <c r="X33" s="6">
        <f t="shared" si="19"/>
        <v>1</v>
      </c>
      <c r="Y33" s="6">
        <f t="shared" si="19"/>
        <v>1</v>
      </c>
      <c r="Z33" s="6">
        <f t="shared" si="19"/>
        <v>1</v>
      </c>
      <c r="AA33" s="6">
        <f t="shared" si="19"/>
        <v>1</v>
      </c>
      <c r="AB33" s="6">
        <f t="shared" si="19"/>
        <v>1</v>
      </c>
      <c r="AC33" s="6">
        <f t="shared" si="19"/>
        <v>1</v>
      </c>
      <c r="AD33" s="6">
        <f t="shared" si="19"/>
        <v>1</v>
      </c>
      <c r="AE33" s="6">
        <f t="shared" si="19"/>
        <v>1</v>
      </c>
      <c r="AF33" s="6">
        <f t="shared" si="19"/>
        <v>1</v>
      </c>
      <c r="AG33" s="6">
        <f t="shared" si="19"/>
        <v>1</v>
      </c>
      <c r="AH33" s="6">
        <f t="shared" si="19"/>
        <v>1</v>
      </c>
      <c r="AI33" s="6">
        <f t="shared" si="19"/>
        <v>1</v>
      </c>
      <c r="AJ33" s="6">
        <f t="shared" si="19"/>
        <v>1</v>
      </c>
      <c r="AK33" s="6">
        <f t="shared" si="19"/>
        <v>1</v>
      </c>
      <c r="AL33" s="6">
        <f t="shared" ref="AL33:BQ33" si="20">IF(AL32&lt;0,1,0)</f>
        <v>1</v>
      </c>
      <c r="AM33" s="6">
        <f t="shared" si="20"/>
        <v>1</v>
      </c>
      <c r="AN33" s="6">
        <f t="shared" si="20"/>
        <v>1</v>
      </c>
      <c r="AO33" s="6">
        <f t="shared" si="20"/>
        <v>1</v>
      </c>
      <c r="AP33" s="6">
        <f t="shared" si="20"/>
        <v>1</v>
      </c>
      <c r="AQ33" s="6">
        <f t="shared" si="20"/>
        <v>1</v>
      </c>
      <c r="AR33" s="6">
        <f t="shared" si="20"/>
        <v>1</v>
      </c>
      <c r="AS33" s="6">
        <f t="shared" si="20"/>
        <v>1</v>
      </c>
      <c r="AT33" s="6">
        <f t="shared" si="20"/>
        <v>1</v>
      </c>
      <c r="AU33" s="6">
        <f t="shared" si="20"/>
        <v>1</v>
      </c>
      <c r="AV33" s="6">
        <f t="shared" si="20"/>
        <v>1</v>
      </c>
      <c r="AW33" s="6">
        <f t="shared" si="20"/>
        <v>1</v>
      </c>
      <c r="AX33" s="6">
        <f t="shared" si="20"/>
        <v>1</v>
      </c>
      <c r="AY33" s="6">
        <f t="shared" si="20"/>
        <v>1</v>
      </c>
      <c r="AZ33" s="6">
        <f t="shared" si="20"/>
        <v>1</v>
      </c>
      <c r="BA33" s="6">
        <f t="shared" si="20"/>
        <v>1</v>
      </c>
      <c r="BB33" s="6">
        <f t="shared" si="20"/>
        <v>1</v>
      </c>
      <c r="BC33" s="6">
        <f t="shared" si="20"/>
        <v>1</v>
      </c>
      <c r="BD33" s="6">
        <f t="shared" si="20"/>
        <v>1</v>
      </c>
      <c r="BE33" s="6">
        <f t="shared" si="20"/>
        <v>1</v>
      </c>
      <c r="BF33" s="6">
        <f t="shared" si="20"/>
        <v>1</v>
      </c>
      <c r="BG33" s="6">
        <f t="shared" si="20"/>
        <v>1</v>
      </c>
      <c r="BH33" s="6">
        <f t="shared" si="20"/>
        <v>1</v>
      </c>
      <c r="BI33" s="6">
        <f t="shared" si="20"/>
        <v>1</v>
      </c>
      <c r="BJ33" s="6">
        <f t="shared" si="20"/>
        <v>1</v>
      </c>
      <c r="BK33" s="6">
        <f t="shared" si="20"/>
        <v>1</v>
      </c>
      <c r="BL33" s="6">
        <f t="shared" si="20"/>
        <v>1</v>
      </c>
      <c r="BM33" s="6">
        <f t="shared" si="20"/>
        <v>1</v>
      </c>
      <c r="BN33" s="6">
        <f t="shared" si="20"/>
        <v>1</v>
      </c>
      <c r="BO33" s="6">
        <f t="shared" si="20"/>
        <v>1</v>
      </c>
      <c r="BP33" s="6">
        <f t="shared" si="20"/>
        <v>1</v>
      </c>
      <c r="BQ33" s="6">
        <f t="shared" si="20"/>
        <v>1</v>
      </c>
      <c r="BR33" s="6">
        <f t="shared" ref="BR33:BX33" si="21">IF(BR32&lt;0,1,0)</f>
        <v>1</v>
      </c>
      <c r="BS33" s="6">
        <f t="shared" si="21"/>
        <v>1</v>
      </c>
      <c r="BT33" s="6">
        <f t="shared" si="21"/>
        <v>0</v>
      </c>
      <c r="BU33" s="6">
        <f t="shared" si="21"/>
        <v>0</v>
      </c>
      <c r="BV33" s="6">
        <f t="shared" si="21"/>
        <v>0</v>
      </c>
      <c r="BW33" s="6">
        <f t="shared" si="21"/>
        <v>0</v>
      </c>
      <c r="BX33" s="35">
        <f t="shared" si="21"/>
        <v>0</v>
      </c>
    </row>
  </sheetData>
  <mergeCells count="4">
    <mergeCell ref="A4:E4"/>
    <mergeCell ref="C6:C7"/>
    <mergeCell ref="E6:E7"/>
    <mergeCell ref="A6:B6"/>
  </mergeCells>
  <pageMargins left="0.7" right="0.7" top="0.75" bottom="0.75" header="0.3" footer="0.3"/>
  <pageSetup paperSize="9" scale="44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948515-0644-457D-AE97-961BEF0D47B9}">
  <dimension ref="A2:BJ34"/>
  <sheetViews>
    <sheetView zoomScale="85" zoomScaleNormal="85" workbookViewId="0">
      <pane xSplit="5" ySplit="8" topLeftCell="F21" activePane="bottomRight" state="frozen"/>
      <selection pane="topRight" activeCell="F1" sqref="F1"/>
      <selection pane="bottomLeft" activeCell="A9" sqref="A9"/>
      <selection pane="bottomRight" activeCell="B33" sqref="B33"/>
    </sheetView>
  </sheetViews>
  <sheetFormatPr defaultRowHeight="14.4" x14ac:dyDescent="0.3"/>
  <cols>
    <col min="1" max="1" width="20.5546875" customWidth="1"/>
    <col min="2" max="2" width="16.6640625" customWidth="1"/>
    <col min="3" max="3" width="14.5546875" customWidth="1"/>
    <col min="4" max="4" width="14.6640625" customWidth="1"/>
    <col min="5" max="5" width="13.109375" customWidth="1"/>
  </cols>
  <sheetData>
    <row r="2" spans="1:5" x14ac:dyDescent="0.3">
      <c r="A2" s="189"/>
      <c r="B2" s="189"/>
      <c r="C2" s="189"/>
      <c r="D2" s="189"/>
    </row>
    <row r="3" spans="1:5" ht="28.8" x14ac:dyDescent="0.3">
      <c r="A3" s="141" t="s">
        <v>138</v>
      </c>
      <c r="B3" s="140" t="s">
        <v>137</v>
      </c>
    </row>
    <row r="4" spans="1:5" x14ac:dyDescent="0.3">
      <c r="A4" s="139" t="s">
        <v>136</v>
      </c>
      <c r="B4" s="135">
        <v>18</v>
      </c>
      <c r="C4" t="s">
        <v>135</v>
      </c>
    </row>
    <row r="5" spans="1:5" x14ac:dyDescent="0.3">
      <c r="A5" s="139" t="s">
        <v>134</v>
      </c>
      <c r="B5" s="135">
        <v>6</v>
      </c>
    </row>
    <row r="6" spans="1:5" x14ac:dyDescent="0.3">
      <c r="A6" s="138" t="s">
        <v>133</v>
      </c>
      <c r="B6" s="135">
        <v>1</v>
      </c>
    </row>
    <row r="8" spans="1:5" ht="89.25" customHeight="1" x14ac:dyDescent="0.3">
      <c r="B8" s="137" t="s">
        <v>132</v>
      </c>
      <c r="C8" s="137" t="s">
        <v>131</v>
      </c>
      <c r="D8" s="137" t="s">
        <v>130</v>
      </c>
      <c r="E8" s="137" t="s">
        <v>130</v>
      </c>
    </row>
    <row r="9" spans="1:5" x14ac:dyDescent="0.3">
      <c r="B9" s="135">
        <v>0</v>
      </c>
      <c r="C9" s="135">
        <v>100</v>
      </c>
      <c r="D9" s="134">
        <f t="shared" ref="D9:D30" si="0">(B9*$B$5+(C9-B9)*$B$4)/C9</f>
        <v>18</v>
      </c>
      <c r="E9" s="134">
        <f t="shared" ref="E9:E30" si="1">IF(D9&lt;1,1,D9)</f>
        <v>18</v>
      </c>
    </row>
    <row r="10" spans="1:5" x14ac:dyDescent="0.3">
      <c r="B10" s="135">
        <v>5</v>
      </c>
      <c r="C10" s="135">
        <v>100</v>
      </c>
      <c r="D10" s="134">
        <f t="shared" si="0"/>
        <v>17.399999999999999</v>
      </c>
      <c r="E10" s="134">
        <f t="shared" si="1"/>
        <v>17.399999999999999</v>
      </c>
    </row>
    <row r="11" spans="1:5" x14ac:dyDescent="0.3">
      <c r="B11" s="135">
        <v>10</v>
      </c>
      <c r="C11" s="135">
        <v>100</v>
      </c>
      <c r="D11" s="134">
        <f t="shared" si="0"/>
        <v>16.8</v>
      </c>
      <c r="E11" s="134">
        <f t="shared" si="1"/>
        <v>16.8</v>
      </c>
    </row>
    <row r="12" spans="1:5" x14ac:dyDescent="0.3">
      <c r="B12" s="135">
        <v>20</v>
      </c>
      <c r="C12" s="135">
        <v>100</v>
      </c>
      <c r="D12" s="134">
        <f t="shared" si="0"/>
        <v>15.6</v>
      </c>
      <c r="E12" s="134">
        <f t="shared" si="1"/>
        <v>15.6</v>
      </c>
    </row>
    <row r="13" spans="1:5" x14ac:dyDescent="0.3">
      <c r="B13" s="135">
        <v>30</v>
      </c>
      <c r="C13" s="135">
        <v>100</v>
      </c>
      <c r="D13" s="134">
        <f t="shared" si="0"/>
        <v>14.4</v>
      </c>
      <c r="E13" s="134">
        <f t="shared" si="1"/>
        <v>14.4</v>
      </c>
    </row>
    <row r="14" spans="1:5" x14ac:dyDescent="0.3">
      <c r="B14" s="135">
        <v>40</v>
      </c>
      <c r="C14" s="135">
        <v>100</v>
      </c>
      <c r="D14" s="134">
        <f t="shared" si="0"/>
        <v>13.2</v>
      </c>
      <c r="E14" s="134">
        <f t="shared" si="1"/>
        <v>13.2</v>
      </c>
    </row>
    <row r="15" spans="1:5" x14ac:dyDescent="0.3">
      <c r="B15" s="135">
        <f>B14+10</f>
        <v>50</v>
      </c>
      <c r="C15" s="135">
        <v>100</v>
      </c>
      <c r="D15" s="134">
        <f t="shared" si="0"/>
        <v>12</v>
      </c>
      <c r="E15" s="134">
        <f t="shared" si="1"/>
        <v>12</v>
      </c>
    </row>
    <row r="16" spans="1:5" x14ac:dyDescent="0.3">
      <c r="B16" s="135">
        <f>B15+10</f>
        <v>60</v>
      </c>
      <c r="C16" s="135">
        <v>100</v>
      </c>
      <c r="D16" s="134">
        <f t="shared" si="0"/>
        <v>10.8</v>
      </c>
      <c r="E16" s="134">
        <f t="shared" si="1"/>
        <v>10.8</v>
      </c>
    </row>
    <row r="17" spans="2:5" x14ac:dyDescent="0.3">
      <c r="B17" s="135">
        <v>70</v>
      </c>
      <c r="C17" s="135">
        <v>100</v>
      </c>
      <c r="D17" s="134">
        <f t="shared" si="0"/>
        <v>9.6</v>
      </c>
      <c r="E17" s="134">
        <f t="shared" si="1"/>
        <v>9.6</v>
      </c>
    </row>
    <row r="18" spans="2:5" x14ac:dyDescent="0.3">
      <c r="B18" s="135">
        <f t="shared" ref="B18:B30" si="2">B17+10</f>
        <v>80</v>
      </c>
      <c r="C18" s="135">
        <v>100</v>
      </c>
      <c r="D18" s="134">
        <f t="shared" si="0"/>
        <v>8.4</v>
      </c>
      <c r="E18" s="134">
        <f t="shared" si="1"/>
        <v>8.4</v>
      </c>
    </row>
    <row r="19" spans="2:5" x14ac:dyDescent="0.3">
      <c r="B19" s="135">
        <f t="shared" si="2"/>
        <v>90</v>
      </c>
      <c r="C19" s="135">
        <v>100</v>
      </c>
      <c r="D19" s="134">
        <f t="shared" si="0"/>
        <v>7.2</v>
      </c>
      <c r="E19" s="134">
        <f t="shared" si="1"/>
        <v>7.2</v>
      </c>
    </row>
    <row r="20" spans="2:5" x14ac:dyDescent="0.3">
      <c r="B20" s="135">
        <f t="shared" si="2"/>
        <v>100</v>
      </c>
      <c r="C20" s="135">
        <v>100</v>
      </c>
      <c r="D20" s="134">
        <f t="shared" si="0"/>
        <v>6</v>
      </c>
      <c r="E20" s="134">
        <f t="shared" si="1"/>
        <v>6</v>
      </c>
    </row>
    <row r="21" spans="2:5" x14ac:dyDescent="0.3">
      <c r="B21" s="135">
        <f t="shared" si="2"/>
        <v>110</v>
      </c>
      <c r="C21" s="135">
        <v>100</v>
      </c>
      <c r="D21" s="134">
        <f t="shared" si="0"/>
        <v>4.8</v>
      </c>
      <c r="E21" s="134">
        <f t="shared" si="1"/>
        <v>4.8</v>
      </c>
    </row>
    <row r="22" spans="2:5" x14ac:dyDescent="0.3">
      <c r="B22" s="135">
        <f t="shared" si="2"/>
        <v>120</v>
      </c>
      <c r="C22" s="135">
        <v>100</v>
      </c>
      <c r="D22" s="134">
        <f t="shared" si="0"/>
        <v>3.6</v>
      </c>
      <c r="E22" s="134">
        <f t="shared" si="1"/>
        <v>3.6</v>
      </c>
    </row>
    <row r="23" spans="2:5" x14ac:dyDescent="0.3">
      <c r="B23" s="135">
        <f t="shared" si="2"/>
        <v>130</v>
      </c>
      <c r="C23" s="135">
        <v>100</v>
      </c>
      <c r="D23" s="134">
        <f t="shared" si="0"/>
        <v>2.4</v>
      </c>
      <c r="E23" s="134">
        <f t="shared" si="1"/>
        <v>2.4</v>
      </c>
    </row>
    <row r="24" spans="2:5" x14ac:dyDescent="0.3">
      <c r="B24" s="135">
        <f t="shared" si="2"/>
        <v>140</v>
      </c>
      <c r="C24" s="135">
        <v>100</v>
      </c>
      <c r="D24" s="136">
        <f t="shared" si="0"/>
        <v>1.2</v>
      </c>
      <c r="E24" s="134">
        <f t="shared" si="1"/>
        <v>1.2</v>
      </c>
    </row>
    <row r="25" spans="2:5" x14ac:dyDescent="0.3">
      <c r="B25" s="135">
        <f t="shared" si="2"/>
        <v>150</v>
      </c>
      <c r="C25" s="135">
        <v>100</v>
      </c>
      <c r="D25" s="136">
        <f t="shared" si="0"/>
        <v>0</v>
      </c>
      <c r="E25" s="134">
        <f t="shared" si="1"/>
        <v>1</v>
      </c>
    </row>
    <row r="26" spans="2:5" x14ac:dyDescent="0.3">
      <c r="B26" s="135">
        <f t="shared" si="2"/>
        <v>160</v>
      </c>
      <c r="C26" s="135">
        <v>100</v>
      </c>
      <c r="D26" s="136">
        <f t="shared" si="0"/>
        <v>-1.2</v>
      </c>
      <c r="E26" s="134">
        <f t="shared" si="1"/>
        <v>1</v>
      </c>
    </row>
    <row r="27" spans="2:5" x14ac:dyDescent="0.3">
      <c r="B27" s="135">
        <f t="shared" si="2"/>
        <v>170</v>
      </c>
      <c r="C27" s="135">
        <v>100</v>
      </c>
      <c r="D27" s="136">
        <f t="shared" si="0"/>
        <v>-2.4</v>
      </c>
      <c r="E27" s="134">
        <f t="shared" si="1"/>
        <v>1</v>
      </c>
    </row>
    <row r="28" spans="2:5" x14ac:dyDescent="0.3">
      <c r="B28" s="135">
        <f t="shared" si="2"/>
        <v>180</v>
      </c>
      <c r="C28" s="135">
        <v>100</v>
      </c>
      <c r="D28" s="136">
        <f t="shared" si="0"/>
        <v>-3.6</v>
      </c>
      <c r="E28" s="134">
        <f t="shared" si="1"/>
        <v>1</v>
      </c>
    </row>
    <row r="29" spans="2:5" x14ac:dyDescent="0.3">
      <c r="B29" s="135">
        <f t="shared" si="2"/>
        <v>190</v>
      </c>
      <c r="C29" s="135">
        <v>100</v>
      </c>
      <c r="D29" s="136">
        <f t="shared" si="0"/>
        <v>-4.8</v>
      </c>
      <c r="E29" s="134">
        <f t="shared" si="1"/>
        <v>1</v>
      </c>
    </row>
    <row r="30" spans="2:5" x14ac:dyDescent="0.3">
      <c r="B30" s="135">
        <f t="shared" si="2"/>
        <v>200</v>
      </c>
      <c r="C30" s="135">
        <v>100</v>
      </c>
      <c r="D30" s="134">
        <f t="shared" si="0"/>
        <v>-6</v>
      </c>
      <c r="E30" s="134">
        <f t="shared" si="1"/>
        <v>1</v>
      </c>
    </row>
    <row r="33" spans="2:62" x14ac:dyDescent="0.3">
      <c r="B33">
        <v>100</v>
      </c>
      <c r="C33">
        <v>101</v>
      </c>
      <c r="D33">
        <v>102</v>
      </c>
      <c r="E33">
        <v>103</v>
      </c>
      <c r="F33">
        <v>104</v>
      </c>
      <c r="G33">
        <v>105</v>
      </c>
      <c r="H33">
        <v>106</v>
      </c>
      <c r="I33">
        <v>107</v>
      </c>
      <c r="J33">
        <v>108</v>
      </c>
      <c r="K33">
        <v>109</v>
      </c>
      <c r="L33">
        <v>110</v>
      </c>
      <c r="M33">
        <v>111</v>
      </c>
      <c r="N33">
        <v>112</v>
      </c>
      <c r="O33">
        <v>113</v>
      </c>
      <c r="P33">
        <v>114</v>
      </c>
      <c r="Q33">
        <v>115</v>
      </c>
      <c r="R33">
        <v>116</v>
      </c>
      <c r="S33">
        <v>117</v>
      </c>
      <c r="T33">
        <v>118</v>
      </c>
      <c r="U33">
        <v>119</v>
      </c>
      <c r="V33">
        <v>120</v>
      </c>
      <c r="W33">
        <v>121</v>
      </c>
      <c r="X33">
        <v>122</v>
      </c>
      <c r="Y33">
        <v>123</v>
      </c>
      <c r="Z33">
        <v>124</v>
      </c>
      <c r="AA33">
        <v>125</v>
      </c>
      <c r="AB33">
        <v>126</v>
      </c>
      <c r="AC33">
        <v>127</v>
      </c>
      <c r="AD33">
        <v>128</v>
      </c>
      <c r="AE33">
        <v>129</v>
      </c>
      <c r="AF33">
        <v>130</v>
      </c>
      <c r="AG33">
        <v>131</v>
      </c>
      <c r="AH33">
        <v>132</v>
      </c>
      <c r="AI33">
        <v>133</v>
      </c>
      <c r="AJ33">
        <v>134</v>
      </c>
      <c r="AK33">
        <v>135</v>
      </c>
      <c r="AL33">
        <v>136</v>
      </c>
      <c r="AM33">
        <v>137</v>
      </c>
      <c r="AN33">
        <v>138</v>
      </c>
      <c r="AO33">
        <v>139</v>
      </c>
      <c r="AP33">
        <v>140</v>
      </c>
      <c r="AQ33">
        <v>141</v>
      </c>
      <c r="AR33">
        <v>142</v>
      </c>
      <c r="AS33">
        <v>143</v>
      </c>
      <c r="AT33">
        <v>144</v>
      </c>
      <c r="AU33">
        <v>145</v>
      </c>
      <c r="AV33">
        <v>146</v>
      </c>
      <c r="AW33">
        <v>147</v>
      </c>
      <c r="AX33">
        <v>148</v>
      </c>
      <c r="AY33">
        <v>149</v>
      </c>
      <c r="AZ33">
        <v>150</v>
      </c>
      <c r="BA33">
        <v>151</v>
      </c>
      <c r="BB33">
        <v>152</v>
      </c>
      <c r="BC33">
        <v>153</v>
      </c>
      <c r="BD33">
        <v>154</v>
      </c>
      <c r="BE33">
        <v>155</v>
      </c>
      <c r="BF33">
        <v>156</v>
      </c>
      <c r="BG33">
        <v>157</v>
      </c>
      <c r="BH33">
        <v>158</v>
      </c>
      <c r="BI33">
        <v>159</v>
      </c>
      <c r="BJ33">
        <v>160</v>
      </c>
    </row>
    <row r="34" spans="2:62" x14ac:dyDescent="0.3">
      <c r="B34" s="142">
        <f>E19</f>
        <v>7.2</v>
      </c>
      <c r="C34" s="142">
        <f t="shared" ref="C34:K34" si="3">$E$20</f>
        <v>6</v>
      </c>
      <c r="D34" s="142">
        <f t="shared" si="3"/>
        <v>6</v>
      </c>
      <c r="E34" s="142">
        <f t="shared" si="3"/>
        <v>6</v>
      </c>
      <c r="F34" s="142">
        <f t="shared" si="3"/>
        <v>6</v>
      </c>
      <c r="G34" s="142">
        <f t="shared" si="3"/>
        <v>6</v>
      </c>
      <c r="H34" s="142">
        <f t="shared" si="3"/>
        <v>6</v>
      </c>
      <c r="I34" s="142">
        <f t="shared" si="3"/>
        <v>6</v>
      </c>
      <c r="J34" s="142">
        <f t="shared" si="3"/>
        <v>6</v>
      </c>
      <c r="K34" s="142">
        <f t="shared" si="3"/>
        <v>6</v>
      </c>
      <c r="L34" s="142">
        <f>$E$20</f>
        <v>6</v>
      </c>
      <c r="M34" s="142">
        <f>$E$21</f>
        <v>4.8</v>
      </c>
      <c r="N34" s="142">
        <f t="shared" ref="N34:V34" si="4">$E$21</f>
        <v>4.8</v>
      </c>
      <c r="O34" s="142">
        <f t="shared" si="4"/>
        <v>4.8</v>
      </c>
      <c r="P34" s="142">
        <f t="shared" si="4"/>
        <v>4.8</v>
      </c>
      <c r="Q34" s="142">
        <f t="shared" si="4"/>
        <v>4.8</v>
      </c>
      <c r="R34" s="142">
        <f t="shared" si="4"/>
        <v>4.8</v>
      </c>
      <c r="S34" s="142">
        <f t="shared" si="4"/>
        <v>4.8</v>
      </c>
      <c r="T34" s="142">
        <f t="shared" si="4"/>
        <v>4.8</v>
      </c>
      <c r="U34" s="142">
        <f t="shared" si="4"/>
        <v>4.8</v>
      </c>
      <c r="V34" s="142">
        <f t="shared" si="4"/>
        <v>4.8</v>
      </c>
      <c r="W34" s="142">
        <f>$E$22</f>
        <v>3.6</v>
      </c>
      <c r="X34" s="142">
        <f t="shared" ref="X34:AF34" si="5">$E$22</f>
        <v>3.6</v>
      </c>
      <c r="Y34" s="142">
        <f t="shared" si="5"/>
        <v>3.6</v>
      </c>
      <c r="Z34" s="142">
        <f t="shared" si="5"/>
        <v>3.6</v>
      </c>
      <c r="AA34" s="142">
        <f t="shared" si="5"/>
        <v>3.6</v>
      </c>
      <c r="AB34" s="142">
        <f t="shared" si="5"/>
        <v>3.6</v>
      </c>
      <c r="AC34" s="142">
        <f t="shared" si="5"/>
        <v>3.6</v>
      </c>
      <c r="AD34" s="142">
        <f t="shared" si="5"/>
        <v>3.6</v>
      </c>
      <c r="AE34" s="142">
        <f>$E$22</f>
        <v>3.6</v>
      </c>
      <c r="AF34" s="142">
        <f t="shared" si="5"/>
        <v>3.6</v>
      </c>
      <c r="AG34" s="142">
        <f>$E$23</f>
        <v>2.4</v>
      </c>
      <c r="AH34" s="142">
        <f t="shared" ref="AH34:AP34" si="6">$E$23</f>
        <v>2.4</v>
      </c>
      <c r="AI34" s="142">
        <f t="shared" si="6"/>
        <v>2.4</v>
      </c>
      <c r="AJ34" s="142">
        <f t="shared" si="6"/>
        <v>2.4</v>
      </c>
      <c r="AK34" s="142">
        <f t="shared" si="6"/>
        <v>2.4</v>
      </c>
      <c r="AL34" s="142">
        <f t="shared" si="6"/>
        <v>2.4</v>
      </c>
      <c r="AM34" s="142">
        <f t="shared" si="6"/>
        <v>2.4</v>
      </c>
      <c r="AN34" s="142">
        <f t="shared" si="6"/>
        <v>2.4</v>
      </c>
      <c r="AO34" s="142">
        <f t="shared" si="6"/>
        <v>2.4</v>
      </c>
      <c r="AP34" s="142">
        <f t="shared" si="6"/>
        <v>2.4</v>
      </c>
      <c r="AQ34" s="142">
        <f>$E$24</f>
        <v>1.2</v>
      </c>
      <c r="AR34" s="142">
        <f t="shared" ref="AR34:AZ34" si="7">$E$24</f>
        <v>1.2</v>
      </c>
      <c r="AS34" s="142">
        <f t="shared" si="7"/>
        <v>1.2</v>
      </c>
      <c r="AT34" s="142">
        <f t="shared" si="7"/>
        <v>1.2</v>
      </c>
      <c r="AU34" s="142">
        <f t="shared" si="7"/>
        <v>1.2</v>
      </c>
      <c r="AV34" s="142">
        <f t="shared" si="7"/>
        <v>1.2</v>
      </c>
      <c r="AW34" s="142">
        <f t="shared" si="7"/>
        <v>1.2</v>
      </c>
      <c r="AX34" s="142">
        <f t="shared" si="7"/>
        <v>1.2</v>
      </c>
      <c r="AY34" s="142">
        <f t="shared" si="7"/>
        <v>1.2</v>
      </c>
      <c r="AZ34" s="142">
        <f t="shared" si="7"/>
        <v>1.2</v>
      </c>
      <c r="BA34" s="142">
        <f>$E$25</f>
        <v>1</v>
      </c>
      <c r="BB34" s="142">
        <f t="shared" ref="BB34:BJ34" si="8">$E$25</f>
        <v>1</v>
      </c>
      <c r="BC34" s="142">
        <f t="shared" si="8"/>
        <v>1</v>
      </c>
      <c r="BD34" s="142">
        <f t="shared" si="8"/>
        <v>1</v>
      </c>
      <c r="BE34" s="142">
        <f t="shared" si="8"/>
        <v>1</v>
      </c>
      <c r="BF34" s="142">
        <f t="shared" si="8"/>
        <v>1</v>
      </c>
      <c r="BG34" s="142">
        <f t="shared" si="8"/>
        <v>1</v>
      </c>
      <c r="BH34" s="142">
        <f t="shared" si="8"/>
        <v>1</v>
      </c>
      <c r="BI34" s="142">
        <f t="shared" si="8"/>
        <v>1</v>
      </c>
      <c r="BJ34" s="142">
        <f t="shared" si="8"/>
        <v>1</v>
      </c>
    </row>
  </sheetData>
  <mergeCells count="1">
    <mergeCell ref="A2:D2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91AC0-E267-4D7E-8733-C845BC49C75C}">
  <dimension ref="A4:BY23"/>
  <sheetViews>
    <sheetView showGridLines="0" topLeftCell="A4" zoomScaleNormal="100" zoomScaleSheetLayoutView="100" workbookViewId="0">
      <pane xSplit="2" ySplit="4" topLeftCell="C8" activePane="bottomRight" state="frozen"/>
      <selection activeCell="A4" sqref="A4"/>
      <selection pane="topRight" activeCell="C4" sqref="C4"/>
      <selection pane="bottomLeft" activeCell="A7" sqref="A7"/>
      <selection pane="bottomRight" activeCell="K21" sqref="K21"/>
    </sheetView>
  </sheetViews>
  <sheetFormatPr defaultRowHeight="14.4" outlineLevelRow="1" x14ac:dyDescent="0.3"/>
  <cols>
    <col min="1" max="1" width="5.5546875" customWidth="1"/>
    <col min="2" max="2" width="55.33203125" customWidth="1"/>
    <col min="3" max="3" width="14.6640625" customWidth="1"/>
    <col min="4" max="4" width="24.5546875" customWidth="1"/>
    <col min="5" max="5" width="23.33203125" customWidth="1"/>
    <col min="6" max="6" width="11" bestFit="1" customWidth="1"/>
  </cols>
  <sheetData>
    <row r="4" spans="1:77" ht="24.75" customHeight="1" x14ac:dyDescent="0.4">
      <c r="A4" s="173" t="s">
        <v>79</v>
      </c>
      <c r="B4" s="173"/>
      <c r="C4" s="173"/>
      <c r="D4" s="173"/>
      <c r="E4" s="173"/>
    </row>
    <row r="5" spans="1:77" ht="15" thickBot="1" x14ac:dyDescent="0.35"/>
    <row r="6" spans="1:77" ht="14.4" customHeight="1" x14ac:dyDescent="0.3">
      <c r="A6" s="179" t="s">
        <v>27</v>
      </c>
      <c r="B6" s="185" t="s">
        <v>4</v>
      </c>
      <c r="C6" s="181" t="s">
        <v>26</v>
      </c>
      <c r="D6" s="181" t="s">
        <v>80</v>
      </c>
      <c r="E6" s="183" t="s">
        <v>81</v>
      </c>
    </row>
    <row r="7" spans="1:77" ht="54.6" customHeight="1" x14ac:dyDescent="0.3">
      <c r="A7" s="180"/>
      <c r="B7" s="186"/>
      <c r="C7" s="182"/>
      <c r="D7" s="182"/>
      <c r="E7" s="184"/>
      <c r="F7">
        <v>1</v>
      </c>
      <c r="G7">
        <v>2</v>
      </c>
      <c r="H7">
        <v>3</v>
      </c>
      <c r="I7">
        <v>4</v>
      </c>
      <c r="J7">
        <v>5</v>
      </c>
      <c r="K7">
        <v>6</v>
      </c>
      <c r="L7">
        <v>7</v>
      </c>
      <c r="M7">
        <v>8</v>
      </c>
      <c r="N7">
        <v>9</v>
      </c>
      <c r="O7">
        <v>10</v>
      </c>
      <c r="P7">
        <v>11</v>
      </c>
      <c r="Q7">
        <v>12</v>
      </c>
      <c r="R7">
        <v>13</v>
      </c>
      <c r="S7">
        <v>14</v>
      </c>
      <c r="T7">
        <v>15</v>
      </c>
      <c r="U7">
        <v>16</v>
      </c>
      <c r="V7">
        <v>17</v>
      </c>
      <c r="W7">
        <v>18</v>
      </c>
      <c r="X7">
        <v>19</v>
      </c>
      <c r="Y7">
        <v>20</v>
      </c>
      <c r="Z7">
        <v>21</v>
      </c>
      <c r="AA7">
        <v>22</v>
      </c>
      <c r="AB7">
        <v>23</v>
      </c>
      <c r="AC7">
        <v>24</v>
      </c>
      <c r="AD7">
        <v>25</v>
      </c>
      <c r="AE7">
        <v>26</v>
      </c>
      <c r="AF7">
        <v>27</v>
      </c>
      <c r="AG7">
        <v>28</v>
      </c>
      <c r="AH7">
        <v>29</v>
      </c>
      <c r="AI7">
        <v>30</v>
      </c>
      <c r="AJ7">
        <v>31</v>
      </c>
      <c r="AK7">
        <v>32</v>
      </c>
      <c r="AL7">
        <v>33</v>
      </c>
      <c r="AM7">
        <v>34</v>
      </c>
      <c r="AN7">
        <v>35</v>
      </c>
      <c r="AO7">
        <v>36</v>
      </c>
      <c r="AP7">
        <v>37</v>
      </c>
      <c r="AQ7">
        <v>38</v>
      </c>
      <c r="AR7">
        <v>39</v>
      </c>
      <c r="AS7">
        <v>40</v>
      </c>
      <c r="AT7">
        <v>41</v>
      </c>
      <c r="AU7">
        <v>42</v>
      </c>
      <c r="AV7">
        <v>43</v>
      </c>
      <c r="AW7">
        <v>44</v>
      </c>
      <c r="AX7">
        <v>45</v>
      </c>
      <c r="AY7">
        <v>46</v>
      </c>
      <c r="AZ7">
        <v>47</v>
      </c>
      <c r="BA7">
        <v>48</v>
      </c>
      <c r="BB7">
        <v>49</v>
      </c>
      <c r="BC7">
        <v>50</v>
      </c>
      <c r="BD7">
        <v>51</v>
      </c>
      <c r="BE7">
        <v>52</v>
      </c>
      <c r="BF7">
        <v>53</v>
      </c>
      <c r="BG7">
        <v>54</v>
      </c>
      <c r="BH7">
        <v>55</v>
      </c>
      <c r="BI7">
        <v>56</v>
      </c>
      <c r="BJ7">
        <v>57</v>
      </c>
      <c r="BK7">
        <v>58</v>
      </c>
      <c r="BL7">
        <v>59</v>
      </c>
      <c r="BM7">
        <v>60</v>
      </c>
      <c r="BN7">
        <v>61</v>
      </c>
      <c r="BO7">
        <v>62</v>
      </c>
      <c r="BP7">
        <v>63</v>
      </c>
      <c r="BQ7">
        <v>64</v>
      </c>
      <c r="BR7">
        <v>65</v>
      </c>
      <c r="BS7">
        <v>66</v>
      </c>
      <c r="BT7">
        <v>67</v>
      </c>
      <c r="BU7">
        <v>68</v>
      </c>
      <c r="BV7">
        <v>69</v>
      </c>
      <c r="BW7">
        <v>70</v>
      </c>
      <c r="BX7">
        <v>71</v>
      </c>
      <c r="BY7" s="73"/>
    </row>
    <row r="8" spans="1:77" x14ac:dyDescent="0.3">
      <c r="A8" s="26">
        <f t="shared" ref="A8:A21" si="0">C8/$C$8</f>
        <v>1</v>
      </c>
      <c r="B8" s="15" t="s">
        <v>7</v>
      </c>
      <c r="C8" s="16">
        <f>SUM(F8:BX8)</f>
        <v>65</v>
      </c>
      <c r="D8" s="16">
        <f>C8/ТЭП!$D$5</f>
        <v>6.4999999999999997E-4</v>
      </c>
      <c r="E8" s="14">
        <f>C8/ТЭП!$D$10</f>
        <v>7.065217391304348E-4</v>
      </c>
      <c r="L8" s="74">
        <v>1</v>
      </c>
      <c r="M8" s="74">
        <v>1</v>
      </c>
      <c r="N8" s="74">
        <v>1</v>
      </c>
      <c r="O8" s="74">
        <v>1</v>
      </c>
      <c r="P8" s="74">
        <v>1</v>
      </c>
      <c r="Q8" s="74">
        <v>1</v>
      </c>
      <c r="R8" s="74">
        <v>1</v>
      </c>
      <c r="S8" s="74">
        <v>1</v>
      </c>
      <c r="T8" s="74">
        <v>1</v>
      </c>
      <c r="U8" s="74">
        <v>1</v>
      </c>
      <c r="V8" s="74">
        <v>1</v>
      </c>
      <c r="W8" s="74">
        <v>1</v>
      </c>
      <c r="X8" s="74">
        <v>1</v>
      </c>
      <c r="Y8" s="74">
        <v>1</v>
      </c>
      <c r="Z8" s="74">
        <v>1</v>
      </c>
      <c r="AA8" s="74">
        <v>1</v>
      </c>
      <c r="AB8" s="74">
        <v>1</v>
      </c>
      <c r="AC8" s="74">
        <v>1</v>
      </c>
      <c r="AD8" s="74">
        <v>1</v>
      </c>
      <c r="AE8" s="74">
        <v>1</v>
      </c>
      <c r="AF8" s="74">
        <v>1</v>
      </c>
      <c r="AG8" s="74">
        <v>1</v>
      </c>
      <c r="AH8" s="74">
        <v>1</v>
      </c>
      <c r="AI8" s="74">
        <v>1</v>
      </c>
      <c r="AJ8" s="74">
        <v>1</v>
      </c>
      <c r="AK8" s="74">
        <v>1</v>
      </c>
      <c r="AL8" s="74">
        <v>1</v>
      </c>
      <c r="AM8" s="74">
        <v>1</v>
      </c>
      <c r="AN8" s="74">
        <v>1</v>
      </c>
      <c r="AO8" s="74">
        <v>1</v>
      </c>
      <c r="AP8" s="74">
        <v>1</v>
      </c>
      <c r="AQ8" s="74">
        <v>1</v>
      </c>
      <c r="AR8" s="74">
        <v>1</v>
      </c>
      <c r="AS8" s="74">
        <v>1</v>
      </c>
      <c r="AT8" s="74">
        <v>1</v>
      </c>
      <c r="AU8" s="74">
        <v>1</v>
      </c>
      <c r="AV8" s="74">
        <v>1</v>
      </c>
      <c r="AW8" s="74">
        <v>1</v>
      </c>
      <c r="AX8" s="74">
        <v>1</v>
      </c>
      <c r="AY8" s="74">
        <v>1</v>
      </c>
      <c r="AZ8" s="74">
        <v>1</v>
      </c>
      <c r="BA8" s="74">
        <v>1</v>
      </c>
      <c r="BB8" s="74">
        <v>1</v>
      </c>
      <c r="BC8" s="74">
        <v>1</v>
      </c>
      <c r="BD8" s="74">
        <v>1</v>
      </c>
      <c r="BE8" s="74">
        <v>1</v>
      </c>
      <c r="BF8" s="74">
        <v>1</v>
      </c>
      <c r="BG8" s="74">
        <v>1</v>
      </c>
      <c r="BH8" s="74">
        <v>1</v>
      </c>
      <c r="BI8" s="74">
        <v>1</v>
      </c>
      <c r="BJ8" s="74">
        <v>1</v>
      </c>
      <c r="BK8" s="74">
        <v>1</v>
      </c>
      <c r="BL8" s="74">
        <v>1</v>
      </c>
      <c r="BM8" s="74">
        <v>1</v>
      </c>
      <c r="BN8" s="74">
        <v>1</v>
      </c>
      <c r="BO8" s="74">
        <v>1</v>
      </c>
      <c r="BP8" s="74">
        <v>1</v>
      </c>
      <c r="BQ8" s="74">
        <v>1</v>
      </c>
      <c r="BR8" s="74">
        <v>1</v>
      </c>
      <c r="BS8" s="74">
        <v>1</v>
      </c>
      <c r="BT8" s="74">
        <v>1</v>
      </c>
      <c r="BU8" s="74">
        <v>1</v>
      </c>
      <c r="BV8" s="74">
        <v>1</v>
      </c>
      <c r="BW8" s="74">
        <v>1</v>
      </c>
      <c r="BX8" s="74">
        <v>1</v>
      </c>
      <c r="BY8" s="73"/>
    </row>
    <row r="9" spans="1:77" x14ac:dyDescent="0.3">
      <c r="A9" s="26">
        <f t="shared" si="0"/>
        <v>0</v>
      </c>
      <c r="B9" s="15" t="s">
        <v>8</v>
      </c>
      <c r="C9" s="16">
        <f t="shared" ref="C9:C21" si="1">SUM(F9:BX9)</f>
        <v>0</v>
      </c>
      <c r="D9" s="7"/>
      <c r="E9" s="81">
        <f>E10+E14+E15+E16+E18+E19+E20+E21+E11+E17</f>
        <v>0.50215217391304345</v>
      </c>
      <c r="BY9" s="73"/>
    </row>
    <row r="10" spans="1:77" x14ac:dyDescent="0.3">
      <c r="A10" s="26">
        <f t="shared" si="0"/>
        <v>0</v>
      </c>
      <c r="B10" s="15" t="s">
        <v>9</v>
      </c>
      <c r="C10" s="16">
        <f t="shared" si="1"/>
        <v>0</v>
      </c>
      <c r="D10" s="16">
        <f>C10/ТЭП!$D$5</f>
        <v>0</v>
      </c>
      <c r="E10" s="14">
        <f>C10/ТЭП!$D$10</f>
        <v>0</v>
      </c>
      <c r="BY10" s="73"/>
    </row>
    <row r="11" spans="1:77" x14ac:dyDescent="0.3">
      <c r="A11" s="26">
        <f t="shared" si="0"/>
        <v>0</v>
      </c>
      <c r="B11" s="15" t="s">
        <v>10</v>
      </c>
      <c r="C11" s="16">
        <f t="shared" si="1"/>
        <v>0</v>
      </c>
      <c r="D11" s="75"/>
      <c r="E11" s="14">
        <f>C11/ТЭП!$D$10</f>
        <v>0</v>
      </c>
      <c r="BY11" s="73"/>
    </row>
    <row r="12" spans="1:77" outlineLevel="1" x14ac:dyDescent="0.3">
      <c r="A12" s="26">
        <f t="shared" si="0"/>
        <v>0</v>
      </c>
      <c r="B12" s="17" t="s">
        <v>11</v>
      </c>
      <c r="C12" s="16">
        <f t="shared" si="1"/>
        <v>0</v>
      </c>
      <c r="D12" s="16">
        <f>C12/ТЭП!$D$5</f>
        <v>0</v>
      </c>
      <c r="E12" s="14">
        <f>C12/ТЭП!$D$10</f>
        <v>0</v>
      </c>
      <c r="BY12" s="73"/>
    </row>
    <row r="13" spans="1:77" outlineLevel="1" x14ac:dyDescent="0.3">
      <c r="A13" s="26">
        <f t="shared" si="0"/>
        <v>1.0153846153846153</v>
      </c>
      <c r="B13" s="17" t="s">
        <v>33</v>
      </c>
      <c r="C13" s="16">
        <f>SUM(F13:BX13)</f>
        <v>66</v>
      </c>
      <c r="D13" s="75">
        <v>0.5</v>
      </c>
      <c r="E13" s="82">
        <v>0.5</v>
      </c>
      <c r="F13" s="79">
        <v>1</v>
      </c>
      <c r="G13" s="79">
        <v>1</v>
      </c>
      <c r="H13" s="79">
        <v>1</v>
      </c>
      <c r="I13" s="79">
        <v>1</v>
      </c>
      <c r="J13" s="79">
        <v>1</v>
      </c>
      <c r="K13" s="79">
        <v>1</v>
      </c>
      <c r="L13" s="79">
        <v>1</v>
      </c>
      <c r="M13" s="79">
        <v>1</v>
      </c>
      <c r="N13" s="79">
        <v>1</v>
      </c>
      <c r="O13" s="79">
        <v>1</v>
      </c>
      <c r="P13" s="79">
        <v>1</v>
      </c>
      <c r="Q13" s="79">
        <v>1</v>
      </c>
      <c r="R13" s="79">
        <v>1</v>
      </c>
      <c r="S13" s="79">
        <v>1</v>
      </c>
      <c r="T13" s="79">
        <v>1</v>
      </c>
      <c r="U13" s="79">
        <v>1</v>
      </c>
      <c r="V13" s="79">
        <v>1</v>
      </c>
      <c r="W13" s="79">
        <v>1</v>
      </c>
      <c r="X13" s="79">
        <v>1</v>
      </c>
      <c r="Y13" s="80">
        <v>1</v>
      </c>
      <c r="Z13" s="80">
        <v>1</v>
      </c>
      <c r="AA13" s="80">
        <v>1</v>
      </c>
      <c r="AB13" s="80">
        <v>1</v>
      </c>
      <c r="AC13" s="80">
        <v>1</v>
      </c>
      <c r="AD13" s="80">
        <v>1</v>
      </c>
      <c r="AE13" s="80">
        <v>1</v>
      </c>
      <c r="AF13" s="80">
        <v>1</v>
      </c>
      <c r="AG13" s="80">
        <v>1</v>
      </c>
      <c r="AH13" s="80">
        <v>1</v>
      </c>
      <c r="AI13" s="80">
        <v>1</v>
      </c>
      <c r="AJ13" s="80">
        <v>1</v>
      </c>
      <c r="AK13" s="80">
        <v>1</v>
      </c>
      <c r="AL13" s="80">
        <v>1</v>
      </c>
      <c r="AM13" s="80">
        <v>1</v>
      </c>
      <c r="AN13" s="80">
        <v>1</v>
      </c>
      <c r="AO13" s="80">
        <v>1</v>
      </c>
      <c r="AP13" s="80">
        <v>1</v>
      </c>
      <c r="AQ13" s="80">
        <v>1</v>
      </c>
      <c r="AR13" s="80">
        <v>1</v>
      </c>
      <c r="AS13" s="80">
        <v>1</v>
      </c>
      <c r="AT13" s="80">
        <v>1</v>
      </c>
      <c r="AU13" s="80">
        <v>1</v>
      </c>
      <c r="AV13" s="80">
        <v>1</v>
      </c>
      <c r="AW13" s="80">
        <v>1</v>
      </c>
      <c r="AX13" s="80">
        <v>1</v>
      </c>
      <c r="AY13" s="80">
        <v>1</v>
      </c>
      <c r="AZ13" s="80">
        <v>1</v>
      </c>
      <c r="BA13" s="80">
        <v>1</v>
      </c>
      <c r="BB13" s="80">
        <v>1</v>
      </c>
      <c r="BC13" s="80">
        <v>1</v>
      </c>
      <c r="BD13" s="80">
        <v>1</v>
      </c>
      <c r="BE13" s="80">
        <v>1</v>
      </c>
      <c r="BF13" s="80">
        <v>1</v>
      </c>
      <c r="BG13" s="80">
        <v>1</v>
      </c>
      <c r="BH13" s="80">
        <v>1</v>
      </c>
      <c r="BI13" s="80">
        <v>1</v>
      </c>
      <c r="BJ13" s="80">
        <v>1</v>
      </c>
      <c r="BK13" s="80">
        <v>1</v>
      </c>
      <c r="BL13" s="80">
        <v>1</v>
      </c>
      <c r="BM13" s="80">
        <v>1</v>
      </c>
      <c r="BN13" s="80">
        <v>1</v>
      </c>
      <c r="BO13" s="80">
        <v>1</v>
      </c>
      <c r="BP13" s="80">
        <v>1</v>
      </c>
      <c r="BQ13" s="80">
        <v>1</v>
      </c>
      <c r="BR13" s="80">
        <v>1</v>
      </c>
      <c r="BS13" s="80">
        <v>1</v>
      </c>
      <c r="BY13" s="73"/>
    </row>
    <row r="14" spans="1:77" x14ac:dyDescent="0.3">
      <c r="A14" s="26">
        <f t="shared" si="0"/>
        <v>9.2307692307692313E-2</v>
      </c>
      <c r="B14" s="15" t="s">
        <v>77</v>
      </c>
      <c r="C14" s="16">
        <f t="shared" si="1"/>
        <v>6</v>
      </c>
      <c r="D14" s="16">
        <f>C14/ТЭП!$D$5</f>
        <v>6.0000000000000002E-5</v>
      </c>
      <c r="E14" s="14">
        <f>C14/ТЭП!$D$10</f>
        <v>6.521739130434782E-5</v>
      </c>
      <c r="F14" s="71">
        <v>1</v>
      </c>
      <c r="G14" s="72">
        <v>1</v>
      </c>
      <c r="H14" s="72">
        <v>1</v>
      </c>
      <c r="I14" s="72">
        <v>1</v>
      </c>
      <c r="J14" s="72">
        <v>1</v>
      </c>
      <c r="K14" s="72">
        <v>1</v>
      </c>
      <c r="L14" s="73"/>
      <c r="BY14" s="73"/>
    </row>
    <row r="15" spans="1:77" x14ac:dyDescent="0.3">
      <c r="A15" s="26">
        <f t="shared" si="0"/>
        <v>0</v>
      </c>
      <c r="B15" s="15" t="s">
        <v>12</v>
      </c>
      <c r="C15" s="16">
        <f t="shared" si="1"/>
        <v>0</v>
      </c>
      <c r="D15" s="16">
        <f>C15/ТЭП!$D$5</f>
        <v>0</v>
      </c>
      <c r="E15" s="14">
        <f>C15/ТЭП!$D$10</f>
        <v>0</v>
      </c>
      <c r="BY15" s="73"/>
    </row>
    <row r="16" spans="1:77" x14ac:dyDescent="0.3">
      <c r="A16" s="26">
        <f t="shared" si="0"/>
        <v>0.92307692307692313</v>
      </c>
      <c r="B16" s="18" t="s">
        <v>53</v>
      </c>
      <c r="C16" s="16">
        <f t="shared" si="1"/>
        <v>60</v>
      </c>
      <c r="D16" s="28">
        <f>C16/ТЭП!$D$5</f>
        <v>5.9999999999999995E-4</v>
      </c>
      <c r="E16" s="14">
        <f>C16/ТЭП!$D$10</f>
        <v>6.5217391304347831E-4</v>
      </c>
      <c r="L16" s="72">
        <v>1</v>
      </c>
      <c r="M16" s="72">
        <v>1</v>
      </c>
      <c r="N16" s="72">
        <v>1</v>
      </c>
      <c r="O16" s="72">
        <v>1</v>
      </c>
      <c r="P16" s="72">
        <v>1</v>
      </c>
      <c r="Q16" s="72">
        <v>1</v>
      </c>
      <c r="R16" s="72">
        <v>1</v>
      </c>
      <c r="S16" s="72">
        <v>1</v>
      </c>
      <c r="T16" s="72">
        <v>1</v>
      </c>
      <c r="U16" s="72">
        <v>1</v>
      </c>
      <c r="V16" s="72">
        <v>1</v>
      </c>
      <c r="W16" s="72">
        <v>1</v>
      </c>
      <c r="X16" s="72">
        <v>1</v>
      </c>
      <c r="Y16" s="72">
        <v>1</v>
      </c>
      <c r="Z16" s="72">
        <v>1</v>
      </c>
      <c r="AA16" s="72">
        <v>1</v>
      </c>
      <c r="AB16" s="72">
        <v>1</v>
      </c>
      <c r="AC16" s="72">
        <v>1</v>
      </c>
      <c r="AD16" s="72">
        <v>1</v>
      </c>
      <c r="AE16" s="72">
        <v>1</v>
      </c>
      <c r="AF16" s="72">
        <v>1</v>
      </c>
      <c r="AG16" s="72">
        <v>1</v>
      </c>
      <c r="AH16" s="72">
        <v>1</v>
      </c>
      <c r="AI16" s="72">
        <v>1</v>
      </c>
      <c r="AJ16" s="72">
        <v>1</v>
      </c>
      <c r="AK16" s="72">
        <v>1</v>
      </c>
      <c r="AL16" s="72">
        <v>1</v>
      </c>
      <c r="AM16" s="72">
        <v>1</v>
      </c>
      <c r="AN16" s="72">
        <v>1</v>
      </c>
      <c r="AO16" s="72">
        <v>1</v>
      </c>
      <c r="AP16" s="72">
        <v>1</v>
      </c>
      <c r="AQ16" s="72">
        <v>1</v>
      </c>
      <c r="AR16" s="72">
        <v>1</v>
      </c>
      <c r="AS16" s="72">
        <v>1</v>
      </c>
      <c r="AT16" s="72">
        <v>1</v>
      </c>
      <c r="AU16" s="72">
        <v>1</v>
      </c>
      <c r="AV16" s="72">
        <v>1</v>
      </c>
      <c r="AW16" s="72">
        <v>1</v>
      </c>
      <c r="AX16" s="72">
        <v>1</v>
      </c>
      <c r="AY16" s="72">
        <v>1</v>
      </c>
      <c r="AZ16" s="72">
        <v>1</v>
      </c>
      <c r="BA16" s="72">
        <v>1</v>
      </c>
      <c r="BB16" s="72">
        <v>1</v>
      </c>
      <c r="BC16" s="72">
        <v>1</v>
      </c>
      <c r="BD16" s="72">
        <v>1</v>
      </c>
      <c r="BE16" s="72">
        <v>1</v>
      </c>
      <c r="BF16" s="72">
        <v>1</v>
      </c>
      <c r="BG16" s="72">
        <v>1</v>
      </c>
      <c r="BH16" s="72">
        <v>1</v>
      </c>
      <c r="BI16" s="72">
        <v>1</v>
      </c>
      <c r="BJ16" s="72">
        <v>1</v>
      </c>
      <c r="BK16" s="72">
        <v>1</v>
      </c>
      <c r="BL16" s="72">
        <v>1</v>
      </c>
      <c r="BM16" s="72">
        <v>1</v>
      </c>
      <c r="BN16" s="72">
        <v>1</v>
      </c>
      <c r="BO16" s="72">
        <v>1</v>
      </c>
      <c r="BP16" s="72">
        <v>1</v>
      </c>
      <c r="BQ16" s="72">
        <v>1</v>
      </c>
      <c r="BR16" s="72">
        <v>1</v>
      </c>
      <c r="BS16" s="72">
        <v>1</v>
      </c>
      <c r="BT16" s="73"/>
      <c r="BY16" s="73"/>
    </row>
    <row r="17" spans="1:77" x14ac:dyDescent="0.3">
      <c r="A17" s="26">
        <f t="shared" si="0"/>
        <v>0.98461538461538467</v>
      </c>
      <c r="B17" s="18" t="s">
        <v>52</v>
      </c>
      <c r="C17" s="16">
        <f t="shared" si="1"/>
        <v>64</v>
      </c>
      <c r="D17" s="75">
        <v>0.5</v>
      </c>
      <c r="E17" s="82">
        <v>0.5</v>
      </c>
      <c r="I17" s="79">
        <v>1</v>
      </c>
      <c r="J17" s="79">
        <v>1</v>
      </c>
      <c r="K17" s="79">
        <v>1</v>
      </c>
      <c r="L17" s="79">
        <v>1</v>
      </c>
      <c r="M17" s="79">
        <v>1</v>
      </c>
      <c r="N17" s="79">
        <v>1</v>
      </c>
      <c r="O17" s="79">
        <v>1</v>
      </c>
      <c r="P17" s="79">
        <v>1</v>
      </c>
      <c r="Q17" s="79">
        <v>1</v>
      </c>
      <c r="R17" s="80">
        <v>1</v>
      </c>
      <c r="S17" s="80">
        <v>1</v>
      </c>
      <c r="T17" s="80">
        <v>1</v>
      </c>
      <c r="U17" s="80">
        <v>1</v>
      </c>
      <c r="V17" s="80">
        <v>1</v>
      </c>
      <c r="W17" s="80">
        <v>1</v>
      </c>
      <c r="X17" s="80">
        <v>1</v>
      </c>
      <c r="Y17" s="80">
        <v>1</v>
      </c>
      <c r="Z17" s="80">
        <v>1</v>
      </c>
      <c r="AA17" s="80">
        <v>1</v>
      </c>
      <c r="AB17" s="80">
        <v>1</v>
      </c>
      <c r="AC17" s="80">
        <v>1</v>
      </c>
      <c r="AD17" s="80">
        <v>1</v>
      </c>
      <c r="AE17" s="80">
        <v>1</v>
      </c>
      <c r="AF17" s="80">
        <v>1</v>
      </c>
      <c r="AG17" s="80">
        <v>1</v>
      </c>
      <c r="AH17" s="80">
        <v>1</v>
      </c>
      <c r="AI17" s="80">
        <v>1</v>
      </c>
      <c r="AJ17" s="80">
        <v>1</v>
      </c>
      <c r="AK17" s="80">
        <v>1</v>
      </c>
      <c r="AL17" s="80">
        <v>1</v>
      </c>
      <c r="AM17" s="80">
        <v>1</v>
      </c>
      <c r="AN17" s="80">
        <v>1</v>
      </c>
      <c r="AO17" s="80">
        <v>1</v>
      </c>
      <c r="AP17" s="80">
        <v>1</v>
      </c>
      <c r="AQ17" s="80">
        <v>1</v>
      </c>
      <c r="AR17" s="80">
        <v>1</v>
      </c>
      <c r="AS17" s="80">
        <v>1</v>
      </c>
      <c r="AT17" s="80">
        <v>1</v>
      </c>
      <c r="AU17" s="80">
        <v>1</v>
      </c>
      <c r="AV17" s="80">
        <v>1</v>
      </c>
      <c r="AW17" s="80">
        <v>1</v>
      </c>
      <c r="AX17" s="80">
        <v>1</v>
      </c>
      <c r="AY17" s="80">
        <v>1</v>
      </c>
      <c r="AZ17" s="80">
        <v>1</v>
      </c>
      <c r="BA17" s="80">
        <v>1</v>
      </c>
      <c r="BB17" s="80">
        <v>1</v>
      </c>
      <c r="BC17" s="80">
        <v>1</v>
      </c>
      <c r="BD17" s="80">
        <v>1</v>
      </c>
      <c r="BE17" s="80">
        <v>1</v>
      </c>
      <c r="BF17" s="80">
        <v>1</v>
      </c>
      <c r="BG17" s="80">
        <v>1</v>
      </c>
      <c r="BH17" s="80">
        <v>1</v>
      </c>
      <c r="BI17" s="80">
        <v>1</v>
      </c>
      <c r="BJ17" s="80">
        <v>1</v>
      </c>
      <c r="BK17" s="80">
        <v>1</v>
      </c>
      <c r="BL17" s="80">
        <v>1</v>
      </c>
      <c r="BM17" s="80">
        <v>1</v>
      </c>
      <c r="BN17" s="80">
        <v>1</v>
      </c>
      <c r="BO17" s="80">
        <v>1</v>
      </c>
      <c r="BP17" s="80">
        <v>1</v>
      </c>
      <c r="BQ17" s="80">
        <v>1</v>
      </c>
      <c r="BR17" s="80">
        <v>1</v>
      </c>
      <c r="BS17" s="80">
        <v>1</v>
      </c>
      <c r="BT17" s="80">
        <v>1</v>
      </c>
      <c r="BY17" s="73"/>
    </row>
    <row r="18" spans="1:77" x14ac:dyDescent="0.3">
      <c r="A18" s="27">
        <f t="shared" si="0"/>
        <v>0</v>
      </c>
      <c r="B18" s="15" t="s">
        <v>13</v>
      </c>
      <c r="C18" s="16">
        <f t="shared" si="1"/>
        <v>0</v>
      </c>
      <c r="D18" s="16">
        <f>C18/ТЭП!$D$5</f>
        <v>0</v>
      </c>
      <c r="E18" s="14">
        <f>C18/ТЭП!$D$10</f>
        <v>0</v>
      </c>
      <c r="BY18" s="73"/>
    </row>
    <row r="19" spans="1:77" x14ac:dyDescent="0.3">
      <c r="A19" s="27">
        <f t="shared" si="0"/>
        <v>1.5384615384615385E-2</v>
      </c>
      <c r="B19" s="15" t="s">
        <v>14</v>
      </c>
      <c r="C19" s="16">
        <f t="shared" si="1"/>
        <v>1</v>
      </c>
      <c r="D19" s="16">
        <f>C19/ТЭП!$D$5</f>
        <v>1.0000000000000001E-5</v>
      </c>
      <c r="E19" s="14">
        <f>C19/ТЭП!$D$10</f>
        <v>1.0869565217391305E-5</v>
      </c>
      <c r="BT19" s="72">
        <v>1</v>
      </c>
      <c r="BY19" s="73"/>
    </row>
    <row r="20" spans="1:77" x14ac:dyDescent="0.3">
      <c r="A20" s="26">
        <f t="shared" si="0"/>
        <v>1.0923076923076922</v>
      </c>
      <c r="B20" s="15" t="s">
        <v>15</v>
      </c>
      <c r="C20" s="16">
        <f t="shared" si="1"/>
        <v>71</v>
      </c>
      <c r="D20" s="16">
        <f>C20/ТЭП!$D$5</f>
        <v>7.1000000000000002E-4</v>
      </c>
      <c r="E20" s="14">
        <f>C20/ТЭП!$D$10</f>
        <v>7.7173913043478257E-4</v>
      </c>
      <c r="F20" s="72">
        <v>1</v>
      </c>
      <c r="G20" s="72">
        <v>1</v>
      </c>
      <c r="H20" s="72">
        <v>1</v>
      </c>
      <c r="I20" s="72">
        <v>1</v>
      </c>
      <c r="J20" s="72">
        <v>1</v>
      </c>
      <c r="K20" s="72">
        <v>1</v>
      </c>
      <c r="L20" s="72">
        <v>1</v>
      </c>
      <c r="M20" s="72">
        <v>1</v>
      </c>
      <c r="N20" s="72">
        <v>1</v>
      </c>
      <c r="O20" s="72">
        <v>1</v>
      </c>
      <c r="P20" s="72">
        <v>1</v>
      </c>
      <c r="Q20" s="72">
        <v>1</v>
      </c>
      <c r="R20" s="72">
        <v>1</v>
      </c>
      <c r="S20" s="72">
        <v>1</v>
      </c>
      <c r="T20" s="72">
        <v>1</v>
      </c>
      <c r="U20" s="72">
        <v>1</v>
      </c>
      <c r="V20" s="72">
        <v>1</v>
      </c>
      <c r="W20" s="72">
        <v>1</v>
      </c>
      <c r="X20" s="72">
        <v>1</v>
      </c>
      <c r="Y20" s="72">
        <v>1</v>
      </c>
      <c r="Z20" s="72">
        <v>1</v>
      </c>
      <c r="AA20" s="72">
        <v>1</v>
      </c>
      <c r="AB20" s="72">
        <v>1</v>
      </c>
      <c r="AC20" s="72">
        <v>1</v>
      </c>
      <c r="AD20" s="72">
        <v>1</v>
      </c>
      <c r="AE20" s="72">
        <v>1</v>
      </c>
      <c r="AF20" s="72">
        <v>1</v>
      </c>
      <c r="AG20" s="72">
        <v>1</v>
      </c>
      <c r="AH20" s="72">
        <v>1</v>
      </c>
      <c r="AI20" s="72">
        <v>1</v>
      </c>
      <c r="AJ20" s="72">
        <v>1</v>
      </c>
      <c r="AK20" s="72">
        <v>1</v>
      </c>
      <c r="AL20" s="72">
        <v>1</v>
      </c>
      <c r="AM20" s="72">
        <v>1</v>
      </c>
      <c r="AN20" s="72">
        <v>1</v>
      </c>
      <c r="AO20" s="72">
        <v>1</v>
      </c>
      <c r="AP20" s="72">
        <v>1</v>
      </c>
      <c r="AQ20" s="72">
        <v>1</v>
      </c>
      <c r="AR20" s="72">
        <v>1</v>
      </c>
      <c r="AS20" s="72">
        <v>1</v>
      </c>
      <c r="AT20" s="72">
        <v>1</v>
      </c>
      <c r="AU20" s="72">
        <v>1</v>
      </c>
      <c r="AV20" s="72">
        <v>1</v>
      </c>
      <c r="AW20" s="72">
        <v>1</v>
      </c>
      <c r="AX20" s="72">
        <v>1</v>
      </c>
      <c r="AY20" s="72">
        <v>1</v>
      </c>
      <c r="AZ20" s="72">
        <v>1</v>
      </c>
      <c r="BA20" s="72">
        <v>1</v>
      </c>
      <c r="BB20" s="72">
        <v>1</v>
      </c>
      <c r="BC20" s="72">
        <v>1</v>
      </c>
      <c r="BD20" s="72">
        <v>1</v>
      </c>
      <c r="BE20" s="72">
        <v>1</v>
      </c>
      <c r="BF20" s="72">
        <v>1</v>
      </c>
      <c r="BG20" s="72">
        <v>1</v>
      </c>
      <c r="BH20" s="72">
        <v>1</v>
      </c>
      <c r="BI20" s="72">
        <v>1</v>
      </c>
      <c r="BJ20" s="72">
        <v>1</v>
      </c>
      <c r="BK20" s="72">
        <v>1</v>
      </c>
      <c r="BL20" s="72">
        <v>1</v>
      </c>
      <c r="BM20" s="72">
        <v>1</v>
      </c>
      <c r="BN20" s="72">
        <v>1</v>
      </c>
      <c r="BO20" s="72">
        <v>1</v>
      </c>
      <c r="BP20" s="72">
        <v>1</v>
      </c>
      <c r="BQ20" s="72">
        <v>1</v>
      </c>
      <c r="BR20" s="72">
        <v>1</v>
      </c>
      <c r="BS20" s="72">
        <v>1</v>
      </c>
      <c r="BT20" s="72">
        <v>1</v>
      </c>
      <c r="BU20" s="72">
        <v>1</v>
      </c>
      <c r="BV20" s="72">
        <v>1</v>
      </c>
      <c r="BW20" s="72">
        <v>1</v>
      </c>
      <c r="BX20" s="72">
        <v>1</v>
      </c>
      <c r="BY20" s="73"/>
    </row>
    <row r="21" spans="1:77" ht="15" thickBot="1" x14ac:dyDescent="0.35">
      <c r="A21" s="76">
        <f t="shared" si="0"/>
        <v>0.92307692307692313</v>
      </c>
      <c r="B21" s="21" t="s">
        <v>16</v>
      </c>
      <c r="C21" s="77">
        <f t="shared" si="1"/>
        <v>60</v>
      </c>
      <c r="D21" s="77">
        <f>C21/ТЭП!$D$5</f>
        <v>5.9999999999999995E-4</v>
      </c>
      <c r="E21" s="78">
        <f>C21/ТЭП!$D$10</f>
        <v>6.5217391304347831E-4</v>
      </c>
      <c r="L21" s="72">
        <v>1</v>
      </c>
      <c r="M21" s="72">
        <v>1</v>
      </c>
      <c r="N21" s="72">
        <v>1</v>
      </c>
      <c r="O21" s="72">
        <v>1</v>
      </c>
      <c r="P21" s="72">
        <v>1</v>
      </c>
      <c r="Q21" s="72">
        <v>1</v>
      </c>
      <c r="R21" s="72">
        <v>1</v>
      </c>
      <c r="S21" s="72">
        <v>1</v>
      </c>
      <c r="T21" s="72">
        <v>1</v>
      </c>
      <c r="U21" s="72">
        <v>1</v>
      </c>
      <c r="V21" s="72">
        <v>1</v>
      </c>
      <c r="W21" s="72">
        <v>1</v>
      </c>
      <c r="X21" s="72">
        <v>1</v>
      </c>
      <c r="Y21" s="72">
        <v>1</v>
      </c>
      <c r="Z21" s="72">
        <v>1</v>
      </c>
      <c r="AA21" s="72">
        <v>1</v>
      </c>
      <c r="AB21" s="72">
        <v>1</v>
      </c>
      <c r="AC21" s="72">
        <v>1</v>
      </c>
      <c r="AD21" s="72">
        <v>1</v>
      </c>
      <c r="AE21" s="72">
        <v>1</v>
      </c>
      <c r="AF21" s="72">
        <v>1</v>
      </c>
      <c r="AG21" s="72">
        <v>1</v>
      </c>
      <c r="AH21" s="72">
        <v>1</v>
      </c>
      <c r="AI21" s="72">
        <v>1</v>
      </c>
      <c r="AJ21" s="72">
        <v>1</v>
      </c>
      <c r="AK21" s="72">
        <v>1</v>
      </c>
      <c r="AL21" s="72">
        <v>1</v>
      </c>
      <c r="AM21" s="72">
        <v>1</v>
      </c>
      <c r="AN21" s="72">
        <v>1</v>
      </c>
      <c r="AO21" s="72">
        <v>1</v>
      </c>
      <c r="AP21" s="72">
        <v>1</v>
      </c>
      <c r="AQ21" s="72">
        <v>1</v>
      </c>
      <c r="AR21" s="72">
        <v>1</v>
      </c>
      <c r="AS21" s="72">
        <v>1</v>
      </c>
      <c r="AT21" s="72">
        <v>1</v>
      </c>
      <c r="AU21" s="72">
        <v>1</v>
      </c>
      <c r="AV21" s="72">
        <v>1</v>
      </c>
      <c r="AW21" s="72">
        <v>1</v>
      </c>
      <c r="AX21" s="72">
        <v>1</v>
      </c>
      <c r="AY21" s="72">
        <v>1</v>
      </c>
      <c r="AZ21" s="72">
        <v>1</v>
      </c>
      <c r="BA21" s="72">
        <v>1</v>
      </c>
      <c r="BB21" s="72">
        <v>1</v>
      </c>
      <c r="BC21" s="72">
        <v>1</v>
      </c>
      <c r="BD21" s="72">
        <v>1</v>
      </c>
      <c r="BE21" s="72">
        <v>1</v>
      </c>
      <c r="BF21" s="72">
        <v>1</v>
      </c>
      <c r="BG21" s="72">
        <v>1</v>
      </c>
      <c r="BH21" s="72">
        <v>1</v>
      </c>
      <c r="BI21" s="72">
        <v>1</v>
      </c>
      <c r="BJ21" s="72">
        <v>1</v>
      </c>
      <c r="BK21" s="72">
        <v>1</v>
      </c>
      <c r="BL21" s="72">
        <v>1</v>
      </c>
      <c r="BM21" s="72">
        <v>1</v>
      </c>
      <c r="BN21" s="72">
        <v>1</v>
      </c>
      <c r="BO21" s="72">
        <v>1</v>
      </c>
      <c r="BP21" s="72">
        <v>1</v>
      </c>
      <c r="BQ21" s="72">
        <v>1</v>
      </c>
      <c r="BR21" s="72">
        <v>1</v>
      </c>
      <c r="BS21" s="72">
        <v>1</v>
      </c>
    </row>
    <row r="23" spans="1:77" x14ac:dyDescent="0.3">
      <c r="C23" s="11"/>
      <c r="D23" s="69"/>
    </row>
  </sheetData>
  <mergeCells count="6">
    <mergeCell ref="A4:E4"/>
    <mergeCell ref="A6:A7"/>
    <mergeCell ref="B6:B7"/>
    <mergeCell ref="C6:C7"/>
    <mergeCell ref="D6:D7"/>
    <mergeCell ref="E6:E7"/>
  </mergeCells>
  <pageMargins left="0.7" right="0.7" top="0.75" bottom="0.75" header="0.3" footer="0.3"/>
  <pageSetup paperSize="9" scale="4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Именованные диапазоны</vt:lpstr>
      </vt:variant>
      <vt:variant>
        <vt:i4>4</vt:i4>
      </vt:variant>
    </vt:vector>
  </HeadingPairs>
  <TitlesOfParts>
    <vt:vector size="12" baseType="lpstr">
      <vt:lpstr>Исходные данные</vt:lpstr>
      <vt:lpstr>ТЭП</vt:lpstr>
      <vt:lpstr>Результат расчёта</vt:lpstr>
      <vt:lpstr>Вертикаль</vt:lpstr>
      <vt:lpstr>Горизонталь поквартально</vt:lpstr>
      <vt:lpstr>Вспомогательная табл помесячно</vt:lpstr>
      <vt:lpstr>Расчёт ставки Банка для кредита</vt:lpstr>
      <vt:lpstr>Флаги</vt:lpstr>
      <vt:lpstr>Вертикаль!Область_печати</vt:lpstr>
      <vt:lpstr>'Вспомогательная табл помесячно'!Область_печати</vt:lpstr>
      <vt:lpstr>'Горизонталь поквартально'!Область_печати</vt:lpstr>
      <vt:lpstr>Флаги!Область_печати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Lenovo_UNO</dc:creator>
  <cp:lastModifiedBy>Lenovo_UNO</cp:lastModifiedBy>
  <dcterms:created xsi:type="dcterms:W3CDTF">2024-04-05T12:47:10Z</dcterms:created>
  <dcterms:modified xsi:type="dcterms:W3CDTF">2024-06-24T18:33:38Z</dcterms:modified>
</cp:coreProperties>
</file>